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10" yWindow="1305" windowWidth="16140" windowHeight="15960" activeTab="2"/>
  </bookViews>
  <sheets>
    <sheet name="Coarse Granularity, TC=12" sheetId="1" r:id="rId1"/>
    <sheet name="Interm. Granularity, TC=28" sheetId="2" r:id="rId2"/>
    <sheet name="Fine Granularity, TC=52" sheetId="3" r:id="rId3"/>
  </sheets>
  <calcPr calcId="145621"/>
</workbook>
</file>

<file path=xl/calcChain.xml><?xml version="1.0" encoding="utf-8"?>
<calcChain xmlns="http://schemas.openxmlformats.org/spreadsheetml/2006/main">
  <c r="O11" i="1"/>
  <c r="O10"/>
  <c r="O9"/>
  <c r="O8"/>
  <c r="O7"/>
  <c r="O6"/>
  <c r="O5"/>
  <c r="O3"/>
  <c r="V3"/>
  <c r="O10" i="2"/>
  <c r="O3"/>
  <c r="O11"/>
  <c r="O9"/>
  <c r="O8"/>
  <c r="O7"/>
  <c r="O6"/>
  <c r="O5"/>
  <c r="V3"/>
  <c r="O6" i="3"/>
  <c r="O7"/>
  <c r="O8"/>
  <c r="O9"/>
  <c r="O10"/>
  <c r="O11"/>
  <c r="O5"/>
  <c r="O3"/>
  <c r="V3"/>
  <c r="R28" l="1"/>
  <c r="R29"/>
  <c r="R53"/>
  <c r="R52"/>
  <c r="R51"/>
  <c r="R50"/>
  <c r="R49"/>
  <c r="R48"/>
  <c r="R47"/>
  <c r="R44"/>
  <c r="R45"/>
  <c r="R46"/>
  <c r="R43"/>
  <c r="R42"/>
  <c r="R30"/>
  <c r="R31"/>
  <c r="R32"/>
  <c r="R33"/>
  <c r="R34"/>
  <c r="R35"/>
  <c r="R36"/>
  <c r="R37"/>
  <c r="R38"/>
  <c r="R39"/>
  <c r="R40"/>
  <c r="R41"/>
  <c r="R27"/>
  <c r="R19"/>
  <c r="R20"/>
  <c r="R21"/>
  <c r="R22"/>
  <c r="R23"/>
  <c r="R24"/>
  <c r="R25"/>
  <c r="R26"/>
  <c r="R18"/>
  <c r="R17"/>
  <c r="R16"/>
  <c r="R15"/>
  <c r="R14"/>
  <c r="R9"/>
  <c r="R8"/>
  <c r="R11"/>
  <c r="R12"/>
  <c r="R13"/>
  <c r="R10"/>
  <c r="R4"/>
  <c r="R5"/>
  <c r="R6"/>
  <c r="R7"/>
  <c r="R3"/>
  <c r="N11"/>
  <c r="N10"/>
  <c r="N9"/>
  <c r="N8"/>
  <c r="N7"/>
  <c r="N6"/>
  <c r="N5"/>
  <c r="N3"/>
  <c r="R12" i="2"/>
  <c r="R29"/>
  <c r="R28"/>
  <c r="R27"/>
  <c r="R26"/>
  <c r="R25"/>
  <c r="R24"/>
  <c r="R21"/>
  <c r="R22"/>
  <c r="R23"/>
  <c r="R20"/>
  <c r="R19"/>
  <c r="R13"/>
  <c r="R14"/>
  <c r="R15"/>
  <c r="R16"/>
  <c r="R17"/>
  <c r="R18"/>
  <c r="R11"/>
  <c r="R6"/>
  <c r="R5"/>
  <c r="R4"/>
  <c r="R7"/>
  <c r="R8"/>
  <c r="R9"/>
  <c r="R10"/>
  <c r="R3"/>
  <c r="N11"/>
  <c r="N10"/>
  <c r="N9"/>
  <c r="N7"/>
  <c r="N6"/>
  <c r="N8"/>
  <c r="N5"/>
  <c r="N3"/>
  <c r="R14" i="1"/>
  <c r="R13"/>
  <c r="R12"/>
  <c r="R11"/>
  <c r="R10"/>
  <c r="R9"/>
  <c r="R8"/>
  <c r="R7"/>
  <c r="R6"/>
  <c r="R5"/>
  <c r="R4"/>
  <c r="R3"/>
  <c r="N3"/>
  <c r="N11"/>
  <c r="N10"/>
  <c r="N9"/>
  <c r="N8"/>
  <c r="N7"/>
  <c r="N6"/>
  <c r="N5"/>
</calcChain>
</file>

<file path=xl/sharedStrings.xml><?xml version="1.0" encoding="utf-8"?>
<sst xmlns="http://schemas.openxmlformats.org/spreadsheetml/2006/main" count="429" uniqueCount="107">
  <si>
    <t>Reference Class (RC = 7)</t>
  </si>
  <si>
    <t>Spectral Category, SIAM Coarse Resolution (TC = 12)</t>
  </si>
  <si>
    <t>Index</t>
  </si>
  <si>
    <t>DB</t>
  </si>
  <si>
    <t>LB</t>
  </si>
  <si>
    <t>TCrwn</t>
  </si>
  <si>
    <t>BS</t>
  </si>
  <si>
    <t>Gr</t>
  </si>
  <si>
    <t>ShC</t>
  </si>
  <si>
    <t>Wa</t>
  </si>
  <si>
    <r>
      <t>SHV (</t>
    </r>
    <r>
      <rPr>
        <i/>
        <sz val="8"/>
        <color rgb="FF000000"/>
        <rFont val="Times New Roman"/>
        <family val="1"/>
      </rPr>
      <t>TCrwn, ShC</t>
    </r>
    <r>
      <rPr>
        <sz val="8"/>
        <color rgb="FF000000"/>
        <rFont val="Times New Roman"/>
        <family val="1"/>
      </rPr>
      <t>)</t>
    </r>
  </si>
  <si>
    <r>
      <t>PB (</t>
    </r>
    <r>
      <rPr>
        <i/>
        <sz val="8"/>
        <color rgb="FF000000"/>
        <rFont val="Times New Roman"/>
        <family val="1"/>
      </rPr>
      <t>TCrwn, Gr</t>
    </r>
    <r>
      <rPr>
        <sz val="8"/>
        <color rgb="FF000000"/>
        <rFont val="Times New Roman"/>
        <family val="1"/>
      </rPr>
      <t>)</t>
    </r>
  </si>
  <si>
    <r>
      <t>GH (</t>
    </r>
    <r>
      <rPr>
        <i/>
        <sz val="8"/>
        <color rgb="FF000000"/>
        <rFont val="Times New Roman"/>
        <family val="1"/>
      </rPr>
      <t>TCrwn, Gr, ShC</t>
    </r>
    <r>
      <rPr>
        <sz val="8"/>
        <color rgb="FF000000"/>
        <rFont val="Times New Roman"/>
        <family val="1"/>
      </rPr>
      <t>)</t>
    </r>
  </si>
  <si>
    <t>SMKPLM</t>
  </si>
  <si>
    <r>
      <t>SN_CL_BBB (</t>
    </r>
    <r>
      <rPr>
        <i/>
        <sz val="8"/>
        <color rgb="FF000000"/>
        <rFont val="Times New Roman"/>
        <family val="1"/>
      </rPr>
      <t>DB, LB, BS, ShC</t>
    </r>
    <r>
      <rPr>
        <sz val="8"/>
        <color rgb="FF000000"/>
        <rFont val="Times New Roman"/>
        <family val="1"/>
      </rPr>
      <t>)</t>
    </r>
  </si>
  <si>
    <t>UN3</t>
  </si>
  <si>
    <t>Spectral Category, SIAM Interm. Resolution (TC = 28)</t>
  </si>
  <si>
    <t>SV</t>
  </si>
  <si>
    <t>AV</t>
  </si>
  <si>
    <t>SHRWE</t>
  </si>
  <si>
    <t>SHV_WEDR</t>
  </si>
  <si>
    <t>SSHRBR</t>
  </si>
  <si>
    <t>ASHRBR</t>
  </si>
  <si>
    <t>AHRBCR</t>
  </si>
  <si>
    <t>PB</t>
  </si>
  <si>
    <t>GH_CL</t>
  </si>
  <si>
    <t>BBB_VBBB</t>
  </si>
  <si>
    <t>SADBBVF</t>
  </si>
  <si>
    <t>SADBBF</t>
  </si>
  <si>
    <t>SADBBNF</t>
  </si>
  <si>
    <t>NIRPBB</t>
  </si>
  <si>
    <t>NIRPSABA</t>
  </si>
  <si>
    <t>SHB</t>
  </si>
  <si>
    <t>RBA</t>
  </si>
  <si>
    <t>BSFAFS</t>
  </si>
  <si>
    <t>OBA</t>
  </si>
  <si>
    <t>BSFS</t>
  </si>
  <si>
    <t>DPWASH</t>
  </si>
  <si>
    <t>TWASH</t>
  </si>
  <si>
    <t>SMKPLMWA</t>
  </si>
  <si>
    <t>SMKPLMV</t>
  </si>
  <si>
    <t>SMKPLMBB</t>
  </si>
  <si>
    <t>SN_CL_BBB</t>
  </si>
  <si>
    <t>SVVH2NIR</t>
  </si>
  <si>
    <t>SVVH1NIR</t>
  </si>
  <si>
    <t>SVVHNIR</t>
  </si>
  <si>
    <t>SVHNIR</t>
  </si>
  <si>
    <t>SVMNIR</t>
  </si>
  <si>
    <t>SVLNIR</t>
  </si>
  <si>
    <t>SVVLNIR</t>
  </si>
  <si>
    <t>AVVH1NIR</t>
  </si>
  <si>
    <t>AVVHNIR</t>
  </si>
  <si>
    <t>AVHNIR</t>
  </si>
  <si>
    <t>AVMNIR</t>
  </si>
  <si>
    <t>AVLNIR</t>
  </si>
  <si>
    <t>AVVLNIR</t>
  </si>
  <si>
    <t>ASHRBR VH1NIR</t>
  </si>
  <si>
    <t>ASHRBR VHNIR</t>
  </si>
  <si>
    <t>ASHRBRHNIR</t>
  </si>
  <si>
    <t>ASHRBRMNIR</t>
  </si>
  <si>
    <t>ASHRBR LNIR</t>
  </si>
  <si>
    <t>ASHRBR VLNIR</t>
  </si>
  <si>
    <t>VBBB_TNCL</t>
  </si>
  <si>
    <t>BBB_TNCL</t>
  </si>
  <si>
    <t>SBBVF</t>
  </si>
  <si>
    <t>SBBF</t>
  </si>
  <si>
    <t>SBBNF</t>
  </si>
  <si>
    <t>ABBVF</t>
  </si>
  <si>
    <t>ABBF</t>
  </si>
  <si>
    <t>ABBNF</t>
  </si>
  <si>
    <t>DBBVF</t>
  </si>
  <si>
    <t>DBBF</t>
  </si>
  <si>
    <t>DBBNF</t>
  </si>
  <si>
    <t>WBB</t>
  </si>
  <si>
    <t>TKSMKPLMWA</t>
  </si>
  <si>
    <t>TNSMKPLMWA</t>
  </si>
  <si>
    <t>VGT</t>
  </si>
  <si>
    <t>SHV</t>
  </si>
  <si>
    <t>RNGLND</t>
  </si>
  <si>
    <t>GH</t>
  </si>
  <si>
    <t>BB</t>
  </si>
  <si>
    <t>WASH</t>
  </si>
  <si>
    <r>
      <t>VGT (</t>
    </r>
    <r>
      <rPr>
        <i/>
        <sz val="8"/>
        <color rgb="FF000000"/>
        <rFont val="Times New Roman"/>
        <family val="1"/>
      </rPr>
      <t>TCrwn, Gr</t>
    </r>
    <r>
      <rPr>
        <sz val="8"/>
        <color rgb="FF000000"/>
        <rFont val="Times New Roman"/>
        <family val="1"/>
      </rPr>
      <t>)</t>
    </r>
  </si>
  <si>
    <r>
      <t>RNGLND (</t>
    </r>
    <r>
      <rPr>
        <i/>
        <sz val="8"/>
        <color rgb="FF000000"/>
        <rFont val="Times New Roman"/>
        <family val="1"/>
      </rPr>
      <t>TCrwn, Gr</t>
    </r>
    <r>
      <rPr>
        <sz val="8"/>
        <color rgb="FF000000"/>
        <rFont val="Times New Roman"/>
        <family val="1"/>
      </rPr>
      <t>)</t>
    </r>
  </si>
  <si>
    <r>
      <t xml:space="preserve">WR </t>
    </r>
    <r>
      <rPr>
        <i/>
        <sz val="8"/>
        <rFont val="Times New Roman"/>
        <family val="1"/>
      </rPr>
      <t>(DB, LB, BS, GR)</t>
    </r>
  </si>
  <si>
    <r>
      <t>BB (</t>
    </r>
    <r>
      <rPr>
        <i/>
        <sz val="8"/>
        <color theme="0"/>
        <rFont val="Times New Roman"/>
        <family val="1"/>
      </rPr>
      <t>DB, LB, BS, ShC</t>
    </r>
    <r>
      <rPr>
        <sz val="8"/>
        <color theme="0"/>
        <rFont val="Times New Roman"/>
        <family val="1"/>
      </rPr>
      <t>)</t>
    </r>
  </si>
  <si>
    <r>
      <t>SHB (</t>
    </r>
    <r>
      <rPr>
        <i/>
        <sz val="8"/>
        <color rgb="FFFFFFFF"/>
        <rFont val="Times New Roman"/>
        <family val="1"/>
      </rPr>
      <t>ShC</t>
    </r>
    <r>
      <rPr>
        <sz val="8"/>
        <color rgb="FFFFFFFF"/>
        <rFont val="Times New Roman"/>
        <family val="1"/>
      </rPr>
      <t>)</t>
    </r>
  </si>
  <si>
    <r>
      <t>WASH (</t>
    </r>
    <r>
      <rPr>
        <i/>
        <sz val="8"/>
        <color rgb="FFFFFFFF"/>
        <rFont val="Times New Roman"/>
        <family val="1"/>
      </rPr>
      <t>DB, LB, BS, ShC, Wa</t>
    </r>
    <r>
      <rPr>
        <sz val="8"/>
        <color rgb="FFFFFFFF"/>
        <rFont val="Times New Roman"/>
        <family val="1"/>
      </rPr>
      <t>)</t>
    </r>
  </si>
  <si>
    <t>SMKPLM (ShC, Wa)</t>
  </si>
  <si>
    <t>Unidentified (in Pixels)</t>
  </si>
  <si>
    <t>Overall Accuracy</t>
  </si>
  <si>
    <t>Producer's Accuracy</t>
  </si>
  <si>
    <t>WR</t>
  </si>
  <si>
    <t>User's Accuracy</t>
  </si>
  <si>
    <t>Reference Class (RC = 7), Pixel Counts Weighted by Inverse Area Function (Horvitz-Thompson)</t>
  </si>
  <si>
    <t>Spectral Category, SIAM Interm. Resolution (TC = 52)</t>
  </si>
  <si>
    <t>QuickBird - 2</t>
  </si>
  <si>
    <t>Number of Pixels (Polygons, if applicable)</t>
  </si>
  <si>
    <t>79863 (370)</t>
  </si>
  <si>
    <t>56107 (372)</t>
  </si>
  <si>
    <t>71012 (370)</t>
  </si>
  <si>
    <t>Number of Objects Evaluated</t>
  </si>
  <si>
    <t>Overall</t>
  </si>
  <si>
    <t>d</t>
  </si>
  <si>
    <t>OA</t>
  </si>
  <si>
    <t>PA</t>
  </si>
  <si>
    <t>UA</t>
  </si>
</sst>
</file>

<file path=xl/styles.xml><?xml version="1.0" encoding="utf-8"?>
<styleSheet xmlns="http://schemas.openxmlformats.org/spreadsheetml/2006/main">
  <numFmts count="1">
    <numFmt numFmtId="164" formatCode="0.00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imes New Roman"/>
      <family val="1"/>
    </font>
    <font>
      <i/>
      <sz val="8"/>
      <color rgb="FF000000"/>
      <name val="Times New Roman"/>
      <family val="1"/>
    </font>
    <font>
      <sz val="8"/>
      <name val="Times New Roman"/>
      <family val="1"/>
    </font>
    <font>
      <sz val="8"/>
      <color theme="0"/>
      <name val="Times New Roman"/>
      <family val="1"/>
    </font>
    <font>
      <i/>
      <sz val="8"/>
      <color theme="0"/>
      <name val="Times New Roman"/>
      <family val="1"/>
    </font>
    <font>
      <sz val="8"/>
      <color rgb="FFFFFFFF"/>
      <name val="Times New Roman"/>
      <family val="1"/>
    </font>
    <font>
      <i/>
      <sz val="8"/>
      <color rgb="FFFFFFFF"/>
      <name val="Times New Roman"/>
      <family val="1"/>
    </font>
    <font>
      <sz val="11"/>
      <name val="Calibri"/>
      <family val="2"/>
      <scheme val="minor"/>
    </font>
    <font>
      <sz val="9"/>
      <name val="Times New Roman"/>
      <family val="1"/>
    </font>
    <font>
      <sz val="9"/>
      <color theme="0"/>
      <name val="Times New Roman"/>
      <family val="1"/>
    </font>
    <font>
      <i/>
      <sz val="8"/>
      <name val="Times New Roman"/>
      <family val="1"/>
    </font>
    <font>
      <b/>
      <sz val="8"/>
      <color rgb="FF000000"/>
      <name val="Symbol"/>
      <family val="1"/>
      <charset val="2"/>
    </font>
    <font>
      <b/>
      <sz val="11"/>
      <color rgb="FF000000"/>
      <name val="Symbol"/>
      <family val="1"/>
      <charset val="2"/>
    </font>
  </fonts>
  <fills count="8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EFA1E"/>
        <bgColor indexed="64"/>
      </patternFill>
    </fill>
    <fill>
      <patternFill patternType="solid">
        <fgColor rgb="FF37592D"/>
        <bgColor indexed="64"/>
      </patternFill>
    </fill>
    <fill>
      <patternFill patternType="solid">
        <fgColor rgb="FFB4FF32"/>
        <bgColor indexed="64"/>
      </patternFill>
    </fill>
    <fill>
      <patternFill patternType="solid">
        <fgColor rgb="FFC8C864"/>
        <bgColor indexed="64"/>
      </patternFill>
    </fill>
    <fill>
      <patternFill patternType="solid">
        <fgColor rgb="FF64FF50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rgb="FF503200"/>
        <bgColor indexed="64"/>
      </patternFill>
    </fill>
    <fill>
      <patternFill patternType="solid">
        <fgColor rgb="FF321E00"/>
        <bgColor indexed="64"/>
      </patternFill>
    </fill>
    <fill>
      <patternFill patternType="solid">
        <fgColor rgb="FF00286E"/>
        <bgColor indexed="64"/>
      </patternFill>
    </fill>
    <fill>
      <patternFill patternType="solid">
        <fgColor rgb="FF1E3C96"/>
        <bgColor indexed="64"/>
      </patternFill>
    </fill>
    <fill>
      <patternFill patternType="solid">
        <fgColor rgb="FF1E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CE632"/>
        <bgColor indexed="64"/>
      </patternFill>
    </fill>
    <fill>
      <patternFill patternType="solid">
        <fgColor rgb="FF784155"/>
        <bgColor indexed="64"/>
      </patternFill>
    </fill>
    <fill>
      <patternFill patternType="solid">
        <fgColor rgb="FF647850"/>
        <bgColor indexed="64"/>
      </patternFill>
    </fill>
    <fill>
      <patternFill patternType="solid">
        <fgColor rgb="FF50AA3C"/>
        <bgColor indexed="64"/>
      </patternFill>
    </fill>
    <fill>
      <patternFill patternType="solid">
        <fgColor rgb="FFC8A032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B9B9B9"/>
        <bgColor indexed="64"/>
      </patternFill>
    </fill>
    <fill>
      <patternFill patternType="solid">
        <fgColor rgb="FFD28C64"/>
        <bgColor indexed="64"/>
      </patternFill>
    </fill>
    <fill>
      <patternFill patternType="solid">
        <fgColor rgb="FFE6823C"/>
        <bgColor indexed="64"/>
      </patternFill>
    </fill>
    <fill>
      <patternFill patternType="solid">
        <fgColor rgb="FFBEBEDC"/>
        <bgColor indexed="64"/>
      </patternFill>
    </fill>
    <fill>
      <patternFill patternType="solid">
        <fgColor rgb="FF50DCFA"/>
        <bgColor indexed="64"/>
      </patternFill>
    </fill>
    <fill>
      <patternFill patternType="solid">
        <fgColor rgb="FF78325A"/>
        <bgColor indexed="64"/>
      </patternFill>
    </fill>
    <fill>
      <patternFill patternType="solid">
        <fgColor rgb="FF5A2850"/>
        <bgColor indexed="64"/>
      </patternFill>
    </fill>
    <fill>
      <patternFill patternType="solid">
        <fgColor rgb="FF823250"/>
        <bgColor indexed="64"/>
      </patternFill>
    </fill>
    <fill>
      <patternFill patternType="solid">
        <fgColor rgb="FFBE3C78"/>
        <bgColor indexed="64"/>
      </patternFill>
    </fill>
    <fill>
      <patternFill patternType="solid">
        <fgColor rgb="FF000050"/>
        <bgColor indexed="64"/>
      </patternFill>
    </fill>
    <fill>
      <patternFill patternType="solid">
        <fgColor rgb="FF466482"/>
        <bgColor indexed="64"/>
      </patternFill>
    </fill>
    <fill>
      <patternFill patternType="solid">
        <fgColor rgb="FF465A6E"/>
        <bgColor indexed="64"/>
      </patternFill>
    </fill>
    <fill>
      <patternFill patternType="solid">
        <fgColor rgb="FF5A466E"/>
        <bgColor indexed="64"/>
      </patternFill>
    </fill>
    <fill>
      <patternFill patternType="solid">
        <fgColor rgb="FFBEDCF0"/>
        <bgColor indexed="64"/>
      </patternFill>
    </fill>
    <fill>
      <patternFill patternType="solid">
        <fgColor rgb="FF1EEB1E"/>
        <bgColor indexed="64"/>
      </patternFill>
    </fill>
    <fill>
      <patternFill patternType="solid">
        <fgColor rgb="FF1ED71E"/>
        <bgColor indexed="64"/>
      </patternFill>
    </fill>
    <fill>
      <patternFill patternType="solid">
        <fgColor rgb="FF1EC81E"/>
        <bgColor indexed="64"/>
      </patternFill>
    </fill>
    <fill>
      <patternFill patternType="solid">
        <fgColor rgb="FF14BE14"/>
        <bgColor indexed="64"/>
      </patternFill>
    </fill>
    <fill>
      <patternFill patternType="solid">
        <fgColor rgb="FF14AF14"/>
        <bgColor indexed="64"/>
      </patternFill>
    </fill>
    <fill>
      <patternFill patternType="solid">
        <fgColor rgb="FF14A014"/>
        <bgColor indexed="64"/>
      </patternFill>
    </fill>
    <fill>
      <patternFill patternType="solid">
        <fgColor rgb="FF3CD232"/>
        <bgColor indexed="64"/>
      </patternFill>
    </fill>
    <fill>
      <patternFill patternType="solid">
        <fgColor rgb="FF3CBE32"/>
        <bgColor indexed="64"/>
      </patternFill>
    </fill>
    <fill>
      <patternFill patternType="solid">
        <fgColor rgb="FF32AA28"/>
        <bgColor indexed="64"/>
      </patternFill>
    </fill>
    <fill>
      <patternFill patternType="solid">
        <fgColor rgb="FF28961E"/>
        <bgColor indexed="64"/>
      </patternFill>
    </fill>
    <fill>
      <patternFill patternType="solid">
        <fgColor rgb="FF46A032"/>
        <bgColor indexed="64"/>
      </patternFill>
    </fill>
    <fill>
      <patternFill patternType="solid">
        <fgColor rgb="FF3C9628"/>
        <bgColor indexed="64"/>
      </patternFill>
    </fill>
    <fill>
      <patternFill patternType="solid">
        <fgColor rgb="FF328C1E"/>
        <bgColor indexed="64"/>
      </patternFill>
    </fill>
    <fill>
      <patternFill patternType="solid">
        <fgColor rgb="FF327D1E"/>
        <bgColor indexed="64"/>
      </patternFill>
    </fill>
    <fill>
      <patternFill patternType="solid">
        <fgColor rgb="FF326E1E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9B9B9B"/>
        <bgColor indexed="64"/>
      </patternFill>
    </fill>
    <fill>
      <patternFill patternType="solid">
        <fgColor rgb="FFB46446"/>
        <bgColor indexed="64"/>
      </patternFill>
    </fill>
    <fill>
      <patternFill patternType="solid">
        <fgColor rgb="FF787878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8C3C32"/>
        <bgColor indexed="64"/>
      </patternFill>
    </fill>
    <fill>
      <patternFill patternType="solid">
        <fgColor rgb="FF14328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3">
    <xf numFmtId="0" fontId="0" fillId="0" borderId="0" xfId="0"/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8" fillId="33" borderId="18" xfId="0" applyFont="1" applyFill="1" applyBorder="1" applyAlignment="1">
      <alignment horizontal="justify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8" fillId="34" borderId="18" xfId="0" applyFont="1" applyFill="1" applyBorder="1" applyAlignment="1">
      <alignment horizontal="justify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8" fillId="35" borderId="18" xfId="0" applyFont="1" applyFill="1" applyBorder="1" applyAlignment="1">
      <alignment horizontal="justify" vertical="center" wrapText="1"/>
    </xf>
    <xf numFmtId="0" fontId="20" fillId="36" borderId="18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/>
    </xf>
    <xf numFmtId="0" fontId="18" fillId="37" borderId="18" xfId="0" applyFont="1" applyFill="1" applyBorder="1" applyAlignment="1">
      <alignment horizontal="justify" vertical="center" wrapText="1"/>
    </xf>
    <xf numFmtId="0" fontId="18" fillId="38" borderId="18" xfId="0" applyFont="1" applyFill="1" applyBorder="1" applyAlignment="1">
      <alignment horizontal="justify" vertical="center" wrapText="1"/>
    </xf>
    <xf numFmtId="0" fontId="21" fillId="39" borderId="18" xfId="0" applyFont="1" applyFill="1" applyBorder="1" applyAlignment="1">
      <alignment horizontal="justify" vertical="center" wrapText="1"/>
    </xf>
    <xf numFmtId="0" fontId="23" fillId="40" borderId="18" xfId="0" applyFont="1" applyFill="1" applyBorder="1" applyAlignment="1">
      <alignment horizontal="justify" vertical="center" wrapText="1"/>
    </xf>
    <xf numFmtId="0" fontId="23" fillId="41" borderId="18" xfId="0" applyFont="1" applyFill="1" applyBorder="1" applyAlignment="1">
      <alignment horizontal="justify" vertical="center" wrapText="1"/>
    </xf>
    <xf numFmtId="0" fontId="21" fillId="42" borderId="18" xfId="0" applyFont="1" applyFill="1" applyBorder="1" applyAlignment="1">
      <alignment horizontal="left" vertical="center" wrapText="1"/>
    </xf>
    <xf numFmtId="0" fontId="18" fillId="43" borderId="18" xfId="0" applyFont="1" applyFill="1" applyBorder="1" applyAlignment="1">
      <alignment horizontal="justify" vertical="center" wrapText="1"/>
    </xf>
    <xf numFmtId="0" fontId="25" fillId="44" borderId="26" xfId="0" applyFont="1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6" fillId="0" borderId="31" xfId="0" applyFont="1" applyBorder="1" applyAlignment="1">
      <alignment horizontal="center" vertical="center"/>
    </xf>
    <xf numFmtId="0" fontId="0" fillId="0" borderId="13" xfId="0" applyBorder="1"/>
    <xf numFmtId="0" fontId="0" fillId="0" borderId="32" xfId="0" applyBorder="1"/>
    <xf numFmtId="0" fontId="18" fillId="33" borderId="18" xfId="0" applyFont="1" applyFill="1" applyBorder="1" applyAlignment="1">
      <alignment horizontal="left" vertical="center" wrapText="1"/>
    </xf>
    <xf numFmtId="0" fontId="18" fillId="66" borderId="18" xfId="0" applyFont="1" applyFill="1" applyBorder="1" applyAlignment="1">
      <alignment horizontal="left" vertical="center" wrapText="1"/>
    </xf>
    <xf numFmtId="0" fontId="18" fillId="67" borderId="18" xfId="0" applyFont="1" applyFill="1" applyBorder="1" applyAlignment="1">
      <alignment horizontal="left" vertical="center" wrapText="1"/>
    </xf>
    <xf numFmtId="0" fontId="18" fillId="68" borderId="18" xfId="0" applyFont="1" applyFill="1" applyBorder="1" applyAlignment="1">
      <alignment horizontal="left" vertical="center" wrapText="1"/>
    </xf>
    <xf numFmtId="0" fontId="18" fillId="69" borderId="18" xfId="0" applyFont="1" applyFill="1" applyBorder="1" applyAlignment="1">
      <alignment horizontal="left" vertical="center" wrapText="1"/>
    </xf>
    <xf numFmtId="0" fontId="18" fillId="70" borderId="18" xfId="0" applyFont="1" applyFill="1" applyBorder="1" applyAlignment="1">
      <alignment horizontal="left" vertical="center" wrapText="1"/>
    </xf>
    <xf numFmtId="0" fontId="26" fillId="71" borderId="18" xfId="0" applyFont="1" applyFill="1" applyBorder="1" applyAlignment="1">
      <alignment horizontal="left" vertical="top" wrapText="1"/>
    </xf>
    <xf numFmtId="0" fontId="20" fillId="45" borderId="18" xfId="0" applyFont="1" applyFill="1" applyBorder="1" applyAlignment="1">
      <alignment horizontal="left" vertical="center" wrapText="1"/>
    </xf>
    <xf numFmtId="0" fontId="20" fillId="72" borderId="18" xfId="0" applyFont="1" applyFill="1" applyBorder="1" applyAlignment="1">
      <alignment horizontal="left" vertical="center" wrapText="1"/>
    </xf>
    <xf numFmtId="0" fontId="26" fillId="72" borderId="18" xfId="0" applyFont="1" applyFill="1" applyBorder="1" applyAlignment="1">
      <alignment horizontal="left" vertical="top" wrapText="1"/>
    </xf>
    <xf numFmtId="0" fontId="26" fillId="73" borderId="18" xfId="0" applyFont="1" applyFill="1" applyBorder="1" applyAlignment="1">
      <alignment horizontal="left" vertical="top" wrapText="1"/>
    </xf>
    <xf numFmtId="0" fontId="26" fillId="74" borderId="18" xfId="0" applyFont="1" applyFill="1" applyBorder="1" applyAlignment="1">
      <alignment horizontal="left" vertical="top" wrapText="1"/>
    </xf>
    <xf numFmtId="0" fontId="26" fillId="75" borderId="18" xfId="0" applyFont="1" applyFill="1" applyBorder="1" applyAlignment="1">
      <alignment horizontal="left" vertical="top" wrapText="1"/>
    </xf>
    <xf numFmtId="0" fontId="20" fillId="46" borderId="18" xfId="0" applyFont="1" applyFill="1" applyBorder="1" applyAlignment="1">
      <alignment horizontal="left" vertical="center" wrapText="1"/>
    </xf>
    <xf numFmtId="0" fontId="20" fillId="47" borderId="18" xfId="0" applyFont="1" applyFill="1" applyBorder="1" applyAlignment="1">
      <alignment horizontal="left" vertical="center" wrapText="1"/>
    </xf>
    <xf numFmtId="0" fontId="26" fillId="35" borderId="18" xfId="0" applyFont="1" applyFill="1" applyBorder="1" applyAlignment="1">
      <alignment horizontal="left" vertical="top" wrapText="1"/>
    </xf>
    <xf numFmtId="0" fontId="26" fillId="48" borderId="18" xfId="0" applyFont="1" applyFill="1" applyBorder="1" applyAlignment="1">
      <alignment horizontal="left" vertical="top" wrapText="1"/>
    </xf>
    <xf numFmtId="0" fontId="26" fillId="76" borderId="18" xfId="0" applyFont="1" applyFill="1" applyBorder="1" applyAlignment="1">
      <alignment horizontal="left" vertical="top" wrapText="1"/>
    </xf>
    <xf numFmtId="0" fontId="18" fillId="77" borderId="18" xfId="0" applyFont="1" applyFill="1" applyBorder="1" applyAlignment="1">
      <alignment horizontal="left" vertical="center" wrapText="1"/>
    </xf>
    <xf numFmtId="0" fontId="18" fillId="78" borderId="18" xfId="0" applyFont="1" applyFill="1" applyBorder="1" applyAlignment="1">
      <alignment horizontal="left" vertical="center" wrapText="1"/>
    </xf>
    <xf numFmtId="0" fontId="18" fillId="79" borderId="18" xfId="0" applyFont="1" applyFill="1" applyBorder="1" applyAlignment="1">
      <alignment horizontal="left" vertical="center" wrapText="1"/>
    </xf>
    <xf numFmtId="0" fontId="18" fillId="80" borderId="18" xfId="0" applyFont="1" applyFill="1" applyBorder="1" applyAlignment="1">
      <alignment horizontal="left" vertical="center" wrapText="1"/>
    </xf>
    <xf numFmtId="0" fontId="18" fillId="49" borderId="18" xfId="0" applyFont="1" applyFill="1" applyBorder="1" applyAlignment="1">
      <alignment horizontal="left" vertical="center" wrapText="1"/>
    </xf>
    <xf numFmtId="0" fontId="18" fillId="37" borderId="18" xfId="0" applyFont="1" applyFill="1" applyBorder="1" applyAlignment="1">
      <alignment horizontal="left" vertical="center" wrapText="1"/>
    </xf>
    <xf numFmtId="0" fontId="18" fillId="38" borderId="18" xfId="0" applyFont="1" applyFill="1" applyBorder="1" applyAlignment="1">
      <alignment horizontal="left" vertical="center" wrapText="1"/>
    </xf>
    <xf numFmtId="0" fontId="18" fillId="81" borderId="18" xfId="0" applyFont="1" applyFill="1" applyBorder="1" applyAlignment="1">
      <alignment horizontal="left" vertical="center" wrapText="1"/>
    </xf>
    <xf numFmtId="0" fontId="18" fillId="50" borderId="18" xfId="0" applyFont="1" applyFill="1" applyBorder="1" applyAlignment="1">
      <alignment horizontal="left" vertical="center" wrapText="1"/>
    </xf>
    <xf numFmtId="0" fontId="18" fillId="51" borderId="18" xfId="0" applyFont="1" applyFill="1" applyBorder="1" applyAlignment="1">
      <alignment horizontal="left" vertical="center" wrapText="1"/>
    </xf>
    <xf numFmtId="0" fontId="18" fillId="52" borderId="18" xfId="0" applyFont="1" applyFill="1" applyBorder="1" applyAlignment="1">
      <alignment horizontal="left" vertical="center" wrapText="1"/>
    </xf>
    <xf numFmtId="0" fontId="18" fillId="53" borderId="18" xfId="0" applyFont="1" applyFill="1" applyBorder="1" applyAlignment="1">
      <alignment horizontal="left" vertical="center" wrapText="1"/>
    </xf>
    <xf numFmtId="0" fontId="18" fillId="82" borderId="18" xfId="0" applyFont="1" applyFill="1" applyBorder="1" applyAlignment="1">
      <alignment horizontal="left" vertical="center" wrapText="1"/>
    </xf>
    <xf numFmtId="0" fontId="18" fillId="83" borderId="18" xfId="0" applyFont="1" applyFill="1" applyBorder="1" applyAlignment="1">
      <alignment horizontal="left" vertical="center" wrapText="1"/>
    </xf>
    <xf numFmtId="0" fontId="18" fillId="84" borderId="18" xfId="0" applyFont="1" applyFill="1" applyBorder="1" applyAlignment="1">
      <alignment horizontal="left" vertical="center" wrapText="1"/>
    </xf>
    <xf numFmtId="0" fontId="18" fillId="85" borderId="18" xfId="0" applyFont="1" applyFill="1" applyBorder="1" applyAlignment="1">
      <alignment horizontal="left" vertical="center" wrapText="1"/>
    </xf>
    <xf numFmtId="0" fontId="18" fillId="86" borderId="18" xfId="0" applyFont="1" applyFill="1" applyBorder="1" applyAlignment="1">
      <alignment horizontal="left" vertical="center" wrapText="1"/>
    </xf>
    <xf numFmtId="0" fontId="18" fillId="87" borderId="18" xfId="0" applyFont="1" applyFill="1" applyBorder="1" applyAlignment="1">
      <alignment horizontal="left" vertical="center" wrapText="1"/>
    </xf>
    <xf numFmtId="0" fontId="26" fillId="54" borderId="18" xfId="0" applyFont="1" applyFill="1" applyBorder="1" applyAlignment="1">
      <alignment horizontal="left" vertical="top" wrapText="1"/>
    </xf>
    <xf numFmtId="0" fontId="26" fillId="55" borderId="18" xfId="0" applyFont="1" applyFill="1" applyBorder="1" applyAlignment="1">
      <alignment horizontal="left" vertical="top" wrapText="1"/>
    </xf>
    <xf numFmtId="0" fontId="26" fillId="56" borderId="18" xfId="0" applyFont="1" applyFill="1" applyBorder="1" applyAlignment="1">
      <alignment horizontal="left" vertical="top" wrapText="1"/>
    </xf>
    <xf numFmtId="0" fontId="18" fillId="39" borderId="18" xfId="0" applyFont="1" applyFill="1" applyBorder="1" applyAlignment="1">
      <alignment horizontal="left" vertical="center" wrapText="1"/>
    </xf>
    <xf numFmtId="0" fontId="26" fillId="57" borderId="18" xfId="0" applyFont="1" applyFill="1" applyBorder="1" applyAlignment="1">
      <alignment horizontal="left" vertical="top" wrapText="1"/>
    </xf>
    <xf numFmtId="0" fontId="26" fillId="58" borderId="18" xfId="0" applyFont="1" applyFill="1" applyBorder="1" applyAlignment="1">
      <alignment horizontal="left" vertical="top" wrapText="1"/>
    </xf>
    <xf numFmtId="0" fontId="26" fillId="59" borderId="18" xfId="0" applyFont="1" applyFill="1" applyBorder="1" applyAlignment="1">
      <alignment horizontal="left" vertical="top" wrapText="1"/>
    </xf>
    <xf numFmtId="0" fontId="26" fillId="60" borderId="18" xfId="0" applyFont="1" applyFill="1" applyBorder="1" applyAlignment="1">
      <alignment horizontal="left" vertical="top" wrapText="1"/>
    </xf>
    <xf numFmtId="0" fontId="23" fillId="61" borderId="18" xfId="0" applyFont="1" applyFill="1" applyBorder="1" applyAlignment="1">
      <alignment horizontal="left" vertical="center" wrapText="1"/>
    </xf>
    <xf numFmtId="0" fontId="18" fillId="62" borderId="18" xfId="0" applyFont="1" applyFill="1" applyBorder="1" applyAlignment="1">
      <alignment horizontal="left" vertical="center" wrapText="1"/>
    </xf>
    <xf numFmtId="0" fontId="27" fillId="42" borderId="18" xfId="0" applyFont="1" applyFill="1" applyBorder="1" applyAlignment="1">
      <alignment horizontal="left" vertical="top" wrapText="1"/>
    </xf>
    <xf numFmtId="0" fontId="27" fillId="88" borderId="18" xfId="0" applyFont="1" applyFill="1" applyBorder="1" applyAlignment="1">
      <alignment horizontal="left" vertical="top" wrapText="1"/>
    </xf>
    <xf numFmtId="0" fontId="27" fillId="63" borderId="18" xfId="0" applyFont="1" applyFill="1" applyBorder="1" applyAlignment="1">
      <alignment horizontal="left" vertical="top" wrapText="1"/>
    </xf>
    <xf numFmtId="0" fontId="27" fillId="64" borderId="18" xfId="0" applyFont="1" applyFill="1" applyBorder="1" applyAlignment="1">
      <alignment horizontal="left" vertical="top" wrapText="1"/>
    </xf>
    <xf numFmtId="0" fontId="18" fillId="65" borderId="18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wrapText="1"/>
    </xf>
    <xf numFmtId="0" fontId="18" fillId="45" borderId="18" xfId="0" applyFont="1" applyFill="1" applyBorder="1" applyAlignment="1">
      <alignment horizontal="left" wrapText="1"/>
    </xf>
    <xf numFmtId="0" fontId="18" fillId="46" borderId="18" xfId="0" applyFont="1" applyFill="1" applyBorder="1" applyAlignment="1">
      <alignment horizontal="left" wrapText="1"/>
    </xf>
    <xf numFmtId="0" fontId="18" fillId="47" borderId="18" xfId="0" applyFont="1" applyFill="1" applyBorder="1" applyAlignment="1">
      <alignment horizontal="left" wrapText="1"/>
    </xf>
    <xf numFmtId="0" fontId="20" fillId="35" borderId="18" xfId="0" applyFont="1" applyFill="1" applyBorder="1" applyAlignment="1">
      <alignment horizontal="left" wrapText="1"/>
    </xf>
    <xf numFmtId="0" fontId="18" fillId="48" borderId="18" xfId="0" applyFont="1" applyFill="1" applyBorder="1" applyAlignment="1">
      <alignment horizontal="left" wrapText="1"/>
    </xf>
    <xf numFmtId="0" fontId="18" fillId="49" borderId="18" xfId="0" applyFont="1" applyFill="1" applyBorder="1" applyAlignment="1">
      <alignment horizontal="left" wrapText="1"/>
    </xf>
    <xf numFmtId="0" fontId="18" fillId="37" borderId="18" xfId="0" applyFont="1" applyFill="1" applyBorder="1" applyAlignment="1">
      <alignment horizontal="left" wrapText="1"/>
    </xf>
    <xf numFmtId="0" fontId="18" fillId="38" borderId="18" xfId="0" applyFont="1" applyFill="1" applyBorder="1" applyAlignment="1">
      <alignment horizontal="left" wrapText="1"/>
    </xf>
    <xf numFmtId="0" fontId="18" fillId="50" borderId="18" xfId="0" applyFont="1" applyFill="1" applyBorder="1" applyAlignment="1">
      <alignment horizontal="left" wrapText="1"/>
    </xf>
    <xf numFmtId="0" fontId="18" fillId="51" borderId="18" xfId="0" applyFont="1" applyFill="1" applyBorder="1" applyAlignment="1">
      <alignment horizontal="left" wrapText="1"/>
    </xf>
    <xf numFmtId="0" fontId="18" fillId="52" borderId="18" xfId="0" applyFont="1" applyFill="1" applyBorder="1" applyAlignment="1">
      <alignment horizontal="left" wrapText="1"/>
    </xf>
    <xf numFmtId="0" fontId="18" fillId="53" borderId="18" xfId="0" applyFont="1" applyFill="1" applyBorder="1" applyAlignment="1">
      <alignment horizontal="left" wrapText="1"/>
    </xf>
    <xf numFmtId="0" fontId="20" fillId="54" borderId="18" xfId="0" applyFont="1" applyFill="1" applyBorder="1" applyAlignment="1">
      <alignment horizontal="left" wrapText="1"/>
    </xf>
    <xf numFmtId="0" fontId="20" fillId="55" borderId="18" xfId="0" applyFont="1" applyFill="1" applyBorder="1" applyAlignment="1">
      <alignment horizontal="left" wrapText="1"/>
    </xf>
    <xf numFmtId="0" fontId="20" fillId="56" borderId="18" xfId="0" applyFont="1" applyFill="1" applyBorder="1" applyAlignment="1">
      <alignment horizontal="left" wrapText="1"/>
    </xf>
    <xf numFmtId="0" fontId="21" fillId="39" borderId="18" xfId="0" applyFont="1" applyFill="1" applyBorder="1" applyAlignment="1">
      <alignment horizontal="left" wrapText="1"/>
    </xf>
    <xf numFmtId="0" fontId="20" fillId="57" borderId="18" xfId="0" applyFont="1" applyFill="1" applyBorder="1" applyAlignment="1">
      <alignment horizontal="left" wrapText="1"/>
    </xf>
    <xf numFmtId="0" fontId="20" fillId="58" borderId="18" xfId="0" applyFont="1" applyFill="1" applyBorder="1" applyAlignment="1">
      <alignment horizontal="left" wrapText="1"/>
    </xf>
    <xf numFmtId="0" fontId="20" fillId="59" borderId="18" xfId="0" applyFont="1" applyFill="1" applyBorder="1" applyAlignment="1">
      <alignment horizontal="left" wrapText="1"/>
    </xf>
    <xf numFmtId="0" fontId="20" fillId="60" borderId="18" xfId="0" applyFont="1" applyFill="1" applyBorder="1" applyAlignment="1">
      <alignment horizontal="left" wrapText="1"/>
    </xf>
    <xf numFmtId="0" fontId="23" fillId="61" borderId="18" xfId="0" applyFont="1" applyFill="1" applyBorder="1" applyAlignment="1">
      <alignment horizontal="left" wrapText="1"/>
    </xf>
    <xf numFmtId="0" fontId="21" fillId="62" borderId="18" xfId="0" applyFont="1" applyFill="1" applyBorder="1" applyAlignment="1">
      <alignment horizontal="left" wrapText="1"/>
    </xf>
    <xf numFmtId="0" fontId="21" fillId="42" borderId="18" xfId="0" applyFont="1" applyFill="1" applyBorder="1" applyAlignment="1">
      <alignment horizontal="left" wrapText="1"/>
    </xf>
    <xf numFmtId="0" fontId="21" fillId="63" borderId="18" xfId="0" applyFont="1" applyFill="1" applyBorder="1" applyAlignment="1">
      <alignment horizontal="left" wrapText="1"/>
    </xf>
    <xf numFmtId="0" fontId="21" fillId="64" borderId="18" xfId="0" applyFont="1" applyFill="1" applyBorder="1" applyAlignment="1">
      <alignment horizontal="left" wrapText="1"/>
    </xf>
    <xf numFmtId="0" fontId="18" fillId="65" borderId="18" xfId="0" applyFont="1" applyFill="1" applyBorder="1" applyAlignment="1">
      <alignment horizontal="left" wrapText="1"/>
    </xf>
    <xf numFmtId="0" fontId="18" fillId="44" borderId="26" xfId="0" applyFont="1" applyFill="1" applyBorder="1" applyAlignment="1">
      <alignment horizontal="left" wrapText="1"/>
    </xf>
    <xf numFmtId="0" fontId="0" fillId="0" borderId="38" xfId="0" applyBorder="1"/>
    <xf numFmtId="0" fontId="0" fillId="0" borderId="37" xfId="0" applyBorder="1"/>
    <xf numFmtId="0" fontId="0" fillId="0" borderId="33" xfId="0" applyBorder="1"/>
    <xf numFmtId="0" fontId="0" fillId="0" borderId="35" xfId="0" applyBorder="1"/>
    <xf numFmtId="0" fontId="0" fillId="0" borderId="34" xfId="0" applyBorder="1"/>
    <xf numFmtId="0" fontId="16" fillId="0" borderId="0" xfId="0" applyFont="1" applyAlignment="1">
      <alignment wrapText="1"/>
    </xf>
    <xf numFmtId="0" fontId="0" fillId="0" borderId="44" xfId="0" applyBorder="1"/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0" fillId="0" borderId="43" xfId="0" applyBorder="1"/>
    <xf numFmtId="0" fontId="16" fillId="0" borderId="39" xfId="0" applyFont="1" applyBorder="1" applyAlignment="1">
      <alignment horizontal="center" vertical="center"/>
    </xf>
    <xf numFmtId="0" fontId="0" fillId="0" borderId="45" xfId="0" applyBorder="1"/>
    <xf numFmtId="0" fontId="16" fillId="0" borderId="46" xfId="0" applyFont="1" applyBorder="1" applyAlignment="1">
      <alignment horizontal="center" wrapText="1"/>
    </xf>
    <xf numFmtId="0" fontId="0" fillId="0" borderId="36" xfId="0" applyBorder="1"/>
    <xf numFmtId="0" fontId="0" fillId="0" borderId="0" xfId="0"/>
    <xf numFmtId="0" fontId="0" fillId="0" borderId="0" xfId="0" applyBorder="1"/>
    <xf numFmtId="10" fontId="0" fillId="0" borderId="0" xfId="1" applyNumberFormat="1" applyFont="1"/>
    <xf numFmtId="0" fontId="16" fillId="0" borderId="33" xfId="0" applyFont="1" applyBorder="1" applyAlignment="1">
      <alignment horizontal="center" vertical="center" wrapText="1"/>
    </xf>
    <xf numFmtId="0" fontId="16" fillId="0" borderId="0" xfId="0" applyFont="1" applyAlignment="1"/>
    <xf numFmtId="0" fontId="16" fillId="0" borderId="4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6" fillId="0" borderId="0" xfId="0" applyFont="1"/>
    <xf numFmtId="0" fontId="0" fillId="0" borderId="0" xfId="0" applyBorder="1"/>
    <xf numFmtId="10" fontId="0" fillId="0" borderId="0" xfId="1" applyNumberFormat="1" applyFont="1"/>
    <xf numFmtId="0" fontId="0" fillId="0" borderId="0" xfId="0"/>
    <xf numFmtId="0" fontId="0" fillId="0" borderId="0" xfId="0"/>
    <xf numFmtId="0" fontId="16" fillId="0" borderId="0" xfId="0" applyFont="1"/>
    <xf numFmtId="0" fontId="0" fillId="0" borderId="0" xfId="0" applyBorder="1"/>
    <xf numFmtId="0" fontId="0" fillId="0" borderId="0" xfId="0"/>
    <xf numFmtId="10" fontId="0" fillId="0" borderId="0" xfId="1" applyNumberFormat="1" applyFont="1"/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47" xfId="0" applyFill="1" applyBorder="1" applyAlignment="1">
      <alignment horizontal="center" wrapText="1"/>
    </xf>
    <xf numFmtId="0" fontId="0" fillId="0" borderId="42" xfId="0" applyFill="1" applyBorder="1" applyAlignment="1">
      <alignment horizontal="center"/>
    </xf>
    <xf numFmtId="164" fontId="0" fillId="0" borderId="0" xfId="1" applyNumberFormat="1" applyFont="1"/>
    <xf numFmtId="0" fontId="29" fillId="0" borderId="0" xfId="0" applyFont="1"/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0" fontId="16" fillId="0" borderId="0" xfId="1" applyNumberFormat="1" applyFont="1" applyAlignment="1">
      <alignment horizontal="center"/>
    </xf>
    <xf numFmtId="0" fontId="0" fillId="0" borderId="0" xfId="0"/>
    <xf numFmtId="0" fontId="16" fillId="0" borderId="0" xfId="0" applyFont="1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46" xfId="0" applyFont="1" applyBorder="1" applyAlignment="1">
      <alignment horizontal="center" wrapText="1"/>
    </xf>
    <xf numFmtId="0" fontId="16" fillId="0" borderId="47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M27" sqref="M27"/>
    </sheetView>
  </sheetViews>
  <sheetFormatPr defaultRowHeight="15"/>
  <cols>
    <col min="1" max="1" width="24.42578125" customWidth="1"/>
    <col min="10" max="10" width="12.28515625" customWidth="1"/>
    <col min="13" max="13" width="18.85546875" bestFit="1" customWidth="1"/>
    <col min="14" max="14" width="7.140625" bestFit="1" customWidth="1"/>
    <col min="15" max="15" width="7.140625" style="143" customWidth="1"/>
    <col min="16" max="16" width="9.140625" style="127"/>
    <col min="17" max="17" width="15.28515625" customWidth="1"/>
    <col min="18" max="18" width="8.140625" bestFit="1" customWidth="1"/>
  </cols>
  <sheetData>
    <row r="1" spans="1:23" ht="29.25" customHeight="1" thickBot="1">
      <c r="A1" s="133" t="s">
        <v>96</v>
      </c>
      <c r="C1" s="160" t="s">
        <v>94</v>
      </c>
      <c r="D1" s="161"/>
      <c r="E1" s="161"/>
      <c r="F1" s="161"/>
      <c r="G1" s="161"/>
      <c r="H1" s="161"/>
      <c r="I1" s="161"/>
      <c r="J1" s="162"/>
    </row>
    <row r="2" spans="1:23" ht="45.75" thickBot="1">
      <c r="A2" s="1" t="s">
        <v>1</v>
      </c>
      <c r="B2" s="2" t="s">
        <v>2</v>
      </c>
      <c r="C2" s="123" t="s">
        <v>3</v>
      </c>
      <c r="D2" s="121" t="s">
        <v>4</v>
      </c>
      <c r="E2" s="121" t="s">
        <v>5</v>
      </c>
      <c r="F2" s="121" t="s">
        <v>6</v>
      </c>
      <c r="G2" s="121" t="s">
        <v>7</v>
      </c>
      <c r="H2" s="121" t="s">
        <v>8</v>
      </c>
      <c r="I2" s="119" t="s">
        <v>9</v>
      </c>
      <c r="J2" s="120" t="s">
        <v>89</v>
      </c>
      <c r="M2" s="156" t="s">
        <v>90</v>
      </c>
      <c r="N2" s="153" t="s">
        <v>104</v>
      </c>
      <c r="O2" s="152" t="s">
        <v>103</v>
      </c>
      <c r="P2" s="155"/>
      <c r="Q2" s="117" t="s">
        <v>93</v>
      </c>
      <c r="R2" s="153" t="s">
        <v>106</v>
      </c>
      <c r="S2" s="152" t="s">
        <v>103</v>
      </c>
      <c r="T2" s="151"/>
      <c r="U2" s="156" t="s">
        <v>101</v>
      </c>
      <c r="V2" s="155"/>
      <c r="W2" s="143"/>
    </row>
    <row r="3" spans="1:23">
      <c r="A3" s="6" t="s">
        <v>82</v>
      </c>
      <c r="B3" s="7">
        <v>1</v>
      </c>
      <c r="C3" s="116">
        <v>0</v>
      </c>
      <c r="D3" s="128">
        <v>0</v>
      </c>
      <c r="E3" s="128">
        <v>0.33781092884394887</v>
      </c>
      <c r="F3" s="128">
        <v>0</v>
      </c>
      <c r="G3" s="128">
        <v>0.5464926590538336</v>
      </c>
      <c r="H3" s="128">
        <v>0</v>
      </c>
      <c r="I3" s="115">
        <v>0</v>
      </c>
      <c r="J3" s="122">
        <v>0</v>
      </c>
      <c r="N3" s="129">
        <f>SUM(E3,G3,H4,E4,E5,G5,C6:D6,F6:G6,E7,G7,E8,G8,H8,C9,D9,F9,H9,H10:H13,I11:I12,F11,F13,D11,C11,C13,D13)/SUM(C3:I14)</f>
        <v>0.99320673118362934</v>
      </c>
      <c r="O3" s="144">
        <f>SQRT(3.84*N3*(1-N3)/V3)</f>
        <v>2.7572430229312948E-3</v>
      </c>
      <c r="Q3" t="s">
        <v>76</v>
      </c>
      <c r="R3" s="129">
        <f>SUM(E3,G3)/SUM(C3:I3)</f>
        <v>1</v>
      </c>
      <c r="S3" s="150">
        <v>0</v>
      </c>
      <c r="U3" s="141" t="s">
        <v>102</v>
      </c>
      <c r="V3" s="143">
        <f>370+372+370+656+613+454+573</f>
        <v>3408</v>
      </c>
    </row>
    <row r="4" spans="1:23">
      <c r="A4" s="11" t="s">
        <v>10</v>
      </c>
      <c r="B4" s="7">
        <v>2</v>
      </c>
      <c r="C4" s="116">
        <v>9.2675311098844272E-4</v>
      </c>
      <c r="D4" s="128">
        <v>0</v>
      </c>
      <c r="E4" s="128">
        <v>8.2994849980980374E-4</v>
      </c>
      <c r="F4" s="128">
        <v>0</v>
      </c>
      <c r="G4" s="128">
        <v>0</v>
      </c>
      <c r="H4" s="128">
        <v>0.50881057268722463</v>
      </c>
      <c r="I4" s="115">
        <v>1.7452006980802793E-3</v>
      </c>
      <c r="J4" s="118">
        <v>0</v>
      </c>
      <c r="M4" s="117" t="s">
        <v>91</v>
      </c>
      <c r="N4" s="153" t="s">
        <v>105</v>
      </c>
      <c r="O4" s="152" t="s">
        <v>103</v>
      </c>
      <c r="Q4" t="s">
        <v>77</v>
      </c>
      <c r="R4" s="129">
        <f>SUM(E4,H4)/SUM(C4:I4)</f>
        <v>0.99478452323635291</v>
      </c>
      <c r="S4" s="150">
        <v>8.2573811549889811E-3</v>
      </c>
      <c r="U4" s="141" t="s">
        <v>3</v>
      </c>
      <c r="V4" s="143">
        <v>370</v>
      </c>
    </row>
    <row r="5" spans="1:23">
      <c r="A5" s="15" t="s">
        <v>83</v>
      </c>
      <c r="B5" s="7">
        <v>3</v>
      </c>
      <c r="C5" s="116">
        <v>2.8280371959562141E-4</v>
      </c>
      <c r="D5" s="128">
        <v>4.2742221355262887E-6</v>
      </c>
      <c r="E5" s="128">
        <v>0.59547792380152464</v>
      </c>
      <c r="F5" s="128">
        <v>0</v>
      </c>
      <c r="G5" s="128">
        <v>0.31647634584013051</v>
      </c>
      <c r="H5" s="128">
        <v>1.7621145374449341E-2</v>
      </c>
      <c r="I5" s="115">
        <v>0</v>
      </c>
      <c r="J5" s="118">
        <v>0</v>
      </c>
      <c r="M5" t="s">
        <v>3</v>
      </c>
      <c r="N5" s="129">
        <f>SUM(C6,C9,C11,C13)/SUM(C3:C14)</f>
        <v>0.99873313673322273</v>
      </c>
      <c r="O5" s="144">
        <f>SQRT(6.63*N5*(1-N5)/V4)</f>
        <v>4.7615188042843953E-3</v>
      </c>
      <c r="P5" s="129"/>
      <c r="Q5" t="s">
        <v>78</v>
      </c>
      <c r="R5" s="129">
        <f>SUM(E5,G5)/SUM(C5:I5)</f>
        <v>0.98074099831770234</v>
      </c>
      <c r="S5" s="150">
        <v>1.713247903152875E-3</v>
      </c>
      <c r="U5" s="141" t="s">
        <v>4</v>
      </c>
      <c r="V5" s="143">
        <v>372</v>
      </c>
    </row>
    <row r="6" spans="1:23">
      <c r="A6" s="16" t="s">
        <v>84</v>
      </c>
      <c r="B6" s="17">
        <v>4</v>
      </c>
      <c r="C6" s="116">
        <v>0</v>
      </c>
      <c r="D6" s="128">
        <v>0</v>
      </c>
      <c r="E6" s="128">
        <v>0</v>
      </c>
      <c r="F6" s="128">
        <v>0</v>
      </c>
      <c r="G6" s="128">
        <v>0</v>
      </c>
      <c r="H6" s="128">
        <v>0</v>
      </c>
      <c r="I6" s="115">
        <v>0</v>
      </c>
      <c r="J6" s="118">
        <v>0</v>
      </c>
      <c r="M6" t="s">
        <v>4</v>
      </c>
      <c r="N6" s="129">
        <f>SUM(D6,D9,D11,D13)/SUM(D3:D14)</f>
        <v>0.99990070893046701</v>
      </c>
      <c r="O6" s="144">
        <f t="shared" ref="O6:O11" si="0">SQRT(6.63*N6*(1-N6)/V5)</f>
        <v>1.3302057684156919E-3</v>
      </c>
      <c r="P6" s="129"/>
      <c r="Q6" s="127" t="s">
        <v>92</v>
      </c>
      <c r="R6" s="129" t="e">
        <f>SUM(C6:D6,F6:G6)/SUM(C6:I6)</f>
        <v>#DIV/0!</v>
      </c>
      <c r="S6" s="150"/>
      <c r="U6" s="141" t="s">
        <v>5</v>
      </c>
      <c r="V6" s="143">
        <v>370</v>
      </c>
    </row>
    <row r="7" spans="1:23">
      <c r="A7" s="18" t="s">
        <v>11</v>
      </c>
      <c r="B7" s="7">
        <v>5</v>
      </c>
      <c r="C7" s="116">
        <v>5.7306436193188445E-5</v>
      </c>
      <c r="D7" s="128">
        <v>6.3002525040274147E-5</v>
      </c>
      <c r="E7" s="128">
        <v>6.5432102730300881E-2</v>
      </c>
      <c r="F7" s="128">
        <v>3.0487804878048782E-3</v>
      </c>
      <c r="G7" s="128">
        <v>0.13213703099510604</v>
      </c>
      <c r="H7" s="128">
        <v>2.2026431718061676E-3</v>
      </c>
      <c r="I7" s="115">
        <v>0</v>
      </c>
      <c r="J7" s="118">
        <v>0</v>
      </c>
      <c r="M7" s="127" t="s">
        <v>5</v>
      </c>
      <c r="N7" s="129">
        <f>SUM(E3:E5,E7:E8)/SUM(E3:E14)</f>
        <v>0.99957382441805909</v>
      </c>
      <c r="O7" s="144">
        <f t="shared" si="0"/>
        <v>2.7628519980528992E-3</v>
      </c>
      <c r="P7" s="129"/>
      <c r="Q7" t="s">
        <v>24</v>
      </c>
      <c r="R7" s="129">
        <f>SUM(E7,G7)/SUM(C7:I7)</f>
        <v>0.9735305524335377</v>
      </c>
      <c r="S7" s="150">
        <v>8.0781919533174911E-3</v>
      </c>
      <c r="U7" s="141" t="s">
        <v>6</v>
      </c>
      <c r="V7" s="143">
        <v>656</v>
      </c>
    </row>
    <row r="8" spans="1:23">
      <c r="A8" s="19" t="s">
        <v>12</v>
      </c>
      <c r="B8" s="7">
        <v>6</v>
      </c>
      <c r="C8" s="116">
        <v>0</v>
      </c>
      <c r="D8" s="128">
        <v>3.2014322357105299E-5</v>
      </c>
      <c r="E8" s="128">
        <v>2.2920542474867365E-5</v>
      </c>
      <c r="F8" s="128">
        <v>0</v>
      </c>
      <c r="G8" s="128">
        <v>0</v>
      </c>
      <c r="H8" s="128">
        <v>2.2026431718061676E-3</v>
      </c>
      <c r="I8" s="115">
        <v>0</v>
      </c>
      <c r="J8" s="118">
        <v>0</v>
      </c>
      <c r="M8" t="s">
        <v>6</v>
      </c>
      <c r="N8" s="129">
        <f>SUM(F6,F9,F11,F13)/SUM(F3:F14)</f>
        <v>0.99695121951219523</v>
      </c>
      <c r="O8" s="144">
        <f t="shared" si="0"/>
        <v>5.5424894757176348E-3</v>
      </c>
      <c r="P8" s="129"/>
      <c r="Q8" t="s">
        <v>79</v>
      </c>
      <c r="R8" s="129">
        <f>SUM(E8,G8,H8)/SUM(C8:I8)</f>
        <v>0.98581917354016291</v>
      </c>
      <c r="S8" s="150">
        <v>0.13624179006457596</v>
      </c>
      <c r="U8" s="141" t="s">
        <v>7</v>
      </c>
      <c r="V8" s="143">
        <v>613</v>
      </c>
    </row>
    <row r="9" spans="1:23">
      <c r="A9" s="20" t="s">
        <v>85</v>
      </c>
      <c r="B9" s="7">
        <v>7</v>
      </c>
      <c r="C9" s="116">
        <v>0.84854781401949519</v>
      </c>
      <c r="D9" s="128">
        <v>8.2952695578470473E-2</v>
      </c>
      <c r="E9" s="128">
        <v>4.261755819409937E-4</v>
      </c>
      <c r="F9" s="128">
        <v>0.85823170731707321</v>
      </c>
      <c r="G9" s="128">
        <v>3.2626427406199023E-3</v>
      </c>
      <c r="H9" s="128">
        <v>6.6079295154185022E-2</v>
      </c>
      <c r="I9" s="115">
        <v>0</v>
      </c>
      <c r="J9" s="118">
        <v>1</v>
      </c>
      <c r="M9" t="s">
        <v>7</v>
      </c>
      <c r="N9" s="129">
        <f>SUM(G3,G5:G8)/SUM(G3:G14)</f>
        <v>0.99510603588907021</v>
      </c>
      <c r="O9" s="144">
        <f t="shared" si="0"/>
        <v>7.2575760820615641E-3</v>
      </c>
      <c r="P9" s="129"/>
      <c r="Q9" t="s">
        <v>80</v>
      </c>
      <c r="R9" s="129">
        <f>SUM(C9:D9,F9,H9)/SUM(C9:I9)</f>
        <v>0.99801623142396334</v>
      </c>
      <c r="S9" s="150">
        <v>4.0369776390599728E-4</v>
      </c>
      <c r="U9" s="141" t="s">
        <v>8</v>
      </c>
      <c r="V9" s="143">
        <v>454</v>
      </c>
    </row>
    <row r="10" spans="1:23">
      <c r="A10" s="21" t="s">
        <v>86</v>
      </c>
      <c r="B10" s="7">
        <v>8</v>
      </c>
      <c r="C10" s="116">
        <v>0</v>
      </c>
      <c r="D10" s="128">
        <v>0</v>
      </c>
      <c r="E10" s="128">
        <v>0</v>
      </c>
      <c r="F10" s="128">
        <v>0</v>
      </c>
      <c r="G10" s="128">
        <v>0</v>
      </c>
      <c r="H10" s="128">
        <v>8.590308370044053E-2</v>
      </c>
      <c r="I10" s="115">
        <v>5.235602094240838E-3</v>
      </c>
      <c r="J10" s="118">
        <v>0</v>
      </c>
      <c r="M10" t="s">
        <v>8</v>
      </c>
      <c r="N10" s="129">
        <f>SUM(H4,H8:H13)</f>
        <v>0.96916299559471364</v>
      </c>
      <c r="O10" s="144">
        <f t="shared" si="0"/>
        <v>2.0891197798300502E-2</v>
      </c>
      <c r="P10" s="129"/>
      <c r="Q10" t="s">
        <v>32</v>
      </c>
      <c r="R10" s="129">
        <f>SUM(H10)/SUM(C10:I10)</f>
        <v>0.94255346071112234</v>
      </c>
      <c r="S10" s="150">
        <v>9.2416982205653017E-2</v>
      </c>
      <c r="U10" s="141" t="s">
        <v>9</v>
      </c>
      <c r="V10" s="143">
        <v>573</v>
      </c>
    </row>
    <row r="11" spans="1:23">
      <c r="A11" s="22" t="s">
        <v>87</v>
      </c>
      <c r="B11" s="7">
        <v>9</v>
      </c>
      <c r="C11" s="116">
        <v>1.9537913933560587E-2</v>
      </c>
      <c r="D11" s="128">
        <v>6.2294127762457325E-6</v>
      </c>
      <c r="E11" s="128">
        <v>0</v>
      </c>
      <c r="F11" s="128">
        <v>0</v>
      </c>
      <c r="G11" s="128">
        <v>1.6313213703099511E-3</v>
      </c>
      <c r="H11" s="128">
        <v>6.1674008810572688E-2</v>
      </c>
      <c r="I11" s="115">
        <v>0.99301919720767884</v>
      </c>
      <c r="J11" s="118">
        <v>2</v>
      </c>
      <c r="M11" t="s">
        <v>9</v>
      </c>
      <c r="N11" s="129">
        <f>SUM(I11:I12)/SUM(I3:I14)</f>
        <v>0.99301919720767884</v>
      </c>
      <c r="O11" s="144">
        <f t="shared" si="0"/>
        <v>8.9559355608760903E-3</v>
      </c>
      <c r="P11" s="129"/>
      <c r="Q11" t="s">
        <v>81</v>
      </c>
      <c r="R11" s="129">
        <f>SUM(C11:D11,F11,H11:I11)/SUM(C11:I11)</f>
        <v>0.99848371700498018</v>
      </c>
      <c r="S11" s="150">
        <v>2.060886977151372E-3</v>
      </c>
    </row>
    <row r="12" spans="1:23">
      <c r="A12" s="23" t="s">
        <v>88</v>
      </c>
      <c r="B12" s="7">
        <v>11</v>
      </c>
      <c r="C12" s="116">
        <v>0</v>
      </c>
      <c r="D12" s="128">
        <v>0</v>
      </c>
      <c r="E12" s="128">
        <v>0</v>
      </c>
      <c r="F12" s="128">
        <v>0</v>
      </c>
      <c r="G12" s="128">
        <v>0</v>
      </c>
      <c r="H12" s="128">
        <v>0</v>
      </c>
      <c r="I12" s="115">
        <v>0</v>
      </c>
      <c r="J12" s="118">
        <v>0</v>
      </c>
      <c r="M12" s="127"/>
      <c r="N12" s="127"/>
      <c r="Q12" s="127" t="s">
        <v>13</v>
      </c>
      <c r="R12" s="129" t="e">
        <f>SUM(H12:I12)/SUM(C12:I12)</f>
        <v>#DIV/0!</v>
      </c>
      <c r="S12" s="150"/>
    </row>
    <row r="13" spans="1:23">
      <c r="A13" s="24" t="s">
        <v>14</v>
      </c>
      <c r="B13" s="7">
        <v>13</v>
      </c>
      <c r="C13" s="116">
        <v>0.13064740878016692</v>
      </c>
      <c r="D13" s="128">
        <v>0.91694178393922032</v>
      </c>
      <c r="E13" s="128">
        <v>0</v>
      </c>
      <c r="F13" s="128">
        <v>0.13871951219512196</v>
      </c>
      <c r="G13" s="128">
        <v>0</v>
      </c>
      <c r="H13" s="128">
        <v>0.24449339207048459</v>
      </c>
      <c r="I13" s="115">
        <v>0</v>
      </c>
      <c r="J13" s="118">
        <v>2</v>
      </c>
      <c r="Q13" t="s">
        <v>42</v>
      </c>
      <c r="R13" s="129">
        <f>SUM(C13:D13,F13,H13)/SUM(C13:I13)</f>
        <v>1</v>
      </c>
      <c r="S13" s="150">
        <v>0</v>
      </c>
    </row>
    <row r="14" spans="1:23" ht="15.75" thickBot="1">
      <c r="A14" s="25" t="s">
        <v>15</v>
      </c>
      <c r="B14" s="26">
        <v>14</v>
      </c>
      <c r="C14" s="126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1.1013215859030838E-2</v>
      </c>
      <c r="I14" s="112">
        <v>0</v>
      </c>
      <c r="J14" s="124">
        <v>5</v>
      </c>
      <c r="Q14" t="s">
        <v>15</v>
      </c>
      <c r="R14" s="129">
        <f>0/SUM(C14:I14)</f>
        <v>0</v>
      </c>
      <c r="S14" s="150">
        <v>0</v>
      </c>
    </row>
    <row r="15" spans="1:23" ht="30.75" thickBot="1">
      <c r="A15" s="125" t="s">
        <v>97</v>
      </c>
      <c r="B15" s="145"/>
      <c r="C15" s="146" t="s">
        <v>98</v>
      </c>
      <c r="D15" s="147" t="s">
        <v>99</v>
      </c>
      <c r="E15" s="147" t="s">
        <v>100</v>
      </c>
      <c r="F15" s="148">
        <v>656</v>
      </c>
      <c r="G15" s="148">
        <v>613</v>
      </c>
      <c r="H15" s="148">
        <v>454</v>
      </c>
      <c r="I15" s="148">
        <v>573</v>
      </c>
      <c r="J15" s="149">
        <v>10</v>
      </c>
    </row>
    <row r="16" spans="1:23" ht="15.75" thickBot="1"/>
    <row r="17" spans="1:15" ht="15.75" thickBot="1">
      <c r="C17" s="157" t="s">
        <v>0</v>
      </c>
      <c r="D17" s="158"/>
      <c r="E17" s="158"/>
      <c r="F17" s="158"/>
      <c r="G17" s="158"/>
      <c r="H17" s="158"/>
      <c r="I17" s="159"/>
    </row>
    <row r="18" spans="1:15" ht="45.75" thickBot="1">
      <c r="A18" s="1" t="s">
        <v>1</v>
      </c>
      <c r="B18" s="2" t="s">
        <v>2</v>
      </c>
      <c r="C18" s="3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4" t="s">
        <v>8</v>
      </c>
      <c r="I18" s="5" t="s">
        <v>9</v>
      </c>
    </row>
    <row r="19" spans="1:15">
      <c r="A19" s="6" t="s">
        <v>82</v>
      </c>
      <c r="B19" s="7">
        <v>1</v>
      </c>
      <c r="C19" s="8">
        <v>0</v>
      </c>
      <c r="D19" s="9">
        <v>0</v>
      </c>
      <c r="E19" s="9">
        <v>1</v>
      </c>
      <c r="F19" s="9">
        <v>0</v>
      </c>
      <c r="G19" s="9">
        <v>1</v>
      </c>
      <c r="H19" s="9">
        <v>0</v>
      </c>
      <c r="I19" s="10">
        <v>0</v>
      </c>
    </row>
    <row r="20" spans="1:15">
      <c r="A20" s="11" t="s">
        <v>10</v>
      </c>
      <c r="B20" s="7">
        <v>2</v>
      </c>
      <c r="C20" s="12">
        <v>0</v>
      </c>
      <c r="D20" s="13">
        <v>0</v>
      </c>
      <c r="E20" s="13">
        <v>1</v>
      </c>
      <c r="F20" s="13">
        <v>0</v>
      </c>
      <c r="G20" s="13">
        <v>0</v>
      </c>
      <c r="H20" s="13">
        <v>1</v>
      </c>
      <c r="I20" s="14">
        <v>0</v>
      </c>
    </row>
    <row r="21" spans="1:15" s="127" customFormat="1">
      <c r="A21" s="15" t="s">
        <v>83</v>
      </c>
      <c r="B21" s="7">
        <v>3</v>
      </c>
      <c r="C21" s="12">
        <v>0</v>
      </c>
      <c r="D21" s="13">
        <v>0</v>
      </c>
      <c r="E21" s="13">
        <v>1</v>
      </c>
      <c r="F21" s="13">
        <v>0</v>
      </c>
      <c r="G21" s="13">
        <v>1</v>
      </c>
      <c r="H21" s="13">
        <v>0</v>
      </c>
      <c r="I21" s="14">
        <v>0</v>
      </c>
      <c r="O21" s="143"/>
    </row>
    <row r="22" spans="1:15">
      <c r="A22" s="16" t="s">
        <v>84</v>
      </c>
      <c r="B22" s="17">
        <v>4</v>
      </c>
      <c r="C22" s="12">
        <v>1</v>
      </c>
      <c r="D22" s="13">
        <v>1</v>
      </c>
      <c r="E22" s="13">
        <v>0</v>
      </c>
      <c r="F22" s="13">
        <v>1</v>
      </c>
      <c r="G22" s="13">
        <v>1</v>
      </c>
      <c r="H22" s="13">
        <v>0</v>
      </c>
      <c r="I22" s="14">
        <v>0</v>
      </c>
    </row>
    <row r="23" spans="1:15">
      <c r="A23" s="18" t="s">
        <v>11</v>
      </c>
      <c r="B23" s="7">
        <v>5</v>
      </c>
      <c r="C23" s="12">
        <v>0</v>
      </c>
      <c r="D23" s="13">
        <v>0</v>
      </c>
      <c r="E23" s="13">
        <v>1</v>
      </c>
      <c r="F23" s="13">
        <v>0</v>
      </c>
      <c r="G23" s="13">
        <v>1</v>
      </c>
      <c r="H23" s="13">
        <v>0</v>
      </c>
      <c r="I23" s="14">
        <v>0</v>
      </c>
    </row>
    <row r="24" spans="1:15">
      <c r="A24" s="19" t="s">
        <v>12</v>
      </c>
      <c r="B24" s="7">
        <v>6</v>
      </c>
      <c r="C24" s="12">
        <v>0</v>
      </c>
      <c r="D24" s="13">
        <v>0</v>
      </c>
      <c r="E24" s="13">
        <v>1</v>
      </c>
      <c r="F24" s="13">
        <v>0</v>
      </c>
      <c r="G24" s="13">
        <v>1</v>
      </c>
      <c r="H24" s="13">
        <v>1</v>
      </c>
      <c r="I24" s="14">
        <v>0</v>
      </c>
    </row>
    <row r="25" spans="1:15">
      <c r="A25" s="20" t="s">
        <v>85</v>
      </c>
      <c r="B25" s="7">
        <v>7</v>
      </c>
      <c r="C25" s="12">
        <v>1</v>
      </c>
      <c r="D25" s="13">
        <v>1</v>
      </c>
      <c r="E25" s="13">
        <v>0</v>
      </c>
      <c r="F25" s="13">
        <v>1</v>
      </c>
      <c r="G25" s="13">
        <v>0</v>
      </c>
      <c r="H25" s="13">
        <v>1</v>
      </c>
      <c r="I25" s="14">
        <v>0</v>
      </c>
    </row>
    <row r="26" spans="1:15">
      <c r="A26" s="21" t="s">
        <v>86</v>
      </c>
      <c r="B26" s="7">
        <v>8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3">
        <v>1</v>
      </c>
      <c r="I26" s="14">
        <v>0</v>
      </c>
    </row>
    <row r="27" spans="1:15" s="127" customFormat="1">
      <c r="A27" s="22" t="s">
        <v>87</v>
      </c>
      <c r="B27" s="7">
        <v>9</v>
      </c>
      <c r="C27" s="12">
        <v>1</v>
      </c>
      <c r="D27" s="13">
        <v>1</v>
      </c>
      <c r="E27" s="13">
        <v>0</v>
      </c>
      <c r="F27" s="13">
        <v>1</v>
      </c>
      <c r="G27" s="13">
        <v>0</v>
      </c>
      <c r="H27" s="13">
        <v>1</v>
      </c>
      <c r="I27" s="14">
        <v>1</v>
      </c>
      <c r="O27" s="143"/>
    </row>
    <row r="28" spans="1:15">
      <c r="A28" s="23" t="s">
        <v>88</v>
      </c>
      <c r="B28" s="7">
        <v>11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</v>
      </c>
      <c r="I28" s="14">
        <v>1</v>
      </c>
    </row>
    <row r="29" spans="1:15">
      <c r="A29" s="24" t="s">
        <v>14</v>
      </c>
      <c r="B29" s="7">
        <v>13</v>
      </c>
      <c r="C29" s="12">
        <v>1</v>
      </c>
      <c r="D29" s="13">
        <v>1</v>
      </c>
      <c r="E29" s="13">
        <v>0</v>
      </c>
      <c r="F29" s="13">
        <v>1</v>
      </c>
      <c r="G29" s="13">
        <v>0</v>
      </c>
      <c r="H29" s="13">
        <v>1</v>
      </c>
      <c r="I29" s="14">
        <v>0</v>
      </c>
    </row>
    <row r="30" spans="1:15" ht="15.75" thickBot="1">
      <c r="A30" s="25" t="s">
        <v>15</v>
      </c>
      <c r="B30" s="26">
        <v>14</v>
      </c>
      <c r="C30" s="27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9">
        <v>0</v>
      </c>
    </row>
  </sheetData>
  <mergeCells count="2">
    <mergeCell ref="C17:I17"/>
    <mergeCell ref="C1:J1"/>
  </mergeCells>
  <conditionalFormatting sqref="C19:I30">
    <cfRule type="iconSet" priority="1">
      <iconSet iconSet="3Symbols" showValue="0">
        <cfvo type="percent" val="0"/>
        <cfvo type="percent" val="33"/>
        <cfvo type="percent" val="67"/>
      </iconSet>
    </cfRule>
    <cfRule type="colorScale" priority="2">
      <colorScale>
        <cfvo type="min" val="0"/>
        <cfvo type="max" val="0"/>
        <color theme="5" tint="0.79998168889431442"/>
        <color theme="6" tint="0.79998168889431442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2"/>
  <sheetViews>
    <sheetView workbookViewId="0">
      <selection activeCell="N3" sqref="N3"/>
    </sheetView>
  </sheetViews>
  <sheetFormatPr defaultRowHeight="15"/>
  <cols>
    <col min="1" max="1" width="24.42578125" customWidth="1"/>
    <col min="10" max="10" width="12.140625" customWidth="1"/>
    <col min="11" max="12" width="9.140625" style="143"/>
    <col min="13" max="13" width="18.140625" customWidth="1"/>
    <col min="14" max="14" width="7.140625" bestFit="1" customWidth="1"/>
    <col min="15" max="15" width="7.140625" style="143" customWidth="1"/>
    <col min="17" max="17" width="15.28515625" customWidth="1"/>
    <col min="18" max="18" width="8.140625" bestFit="1" customWidth="1"/>
  </cols>
  <sheetData>
    <row r="1" spans="1:23" ht="33" customHeight="1" thickBot="1">
      <c r="A1" s="133" t="s">
        <v>96</v>
      </c>
      <c r="B1" s="32"/>
      <c r="C1" s="160" t="s">
        <v>94</v>
      </c>
      <c r="D1" s="161"/>
      <c r="E1" s="161"/>
      <c r="F1" s="161"/>
      <c r="G1" s="161"/>
      <c r="H1" s="161"/>
      <c r="I1" s="161"/>
      <c r="J1" s="162"/>
    </row>
    <row r="2" spans="1:23" ht="45.75" thickBot="1">
      <c r="A2" s="1" t="s">
        <v>16</v>
      </c>
      <c r="B2" s="13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130" t="s">
        <v>89</v>
      </c>
      <c r="M2" s="141" t="s">
        <v>90</v>
      </c>
      <c r="N2" s="153" t="s">
        <v>104</v>
      </c>
      <c r="O2" s="152" t="s">
        <v>103</v>
      </c>
      <c r="P2" s="143"/>
      <c r="Q2" s="117" t="s">
        <v>93</v>
      </c>
      <c r="R2" s="153" t="s">
        <v>106</v>
      </c>
      <c r="S2" s="152" t="s">
        <v>103</v>
      </c>
      <c r="T2" s="151"/>
      <c r="U2" s="141" t="s">
        <v>101</v>
      </c>
      <c r="V2" s="143"/>
      <c r="W2" s="143"/>
    </row>
    <row r="3" spans="1:23">
      <c r="A3" s="84" t="s">
        <v>17</v>
      </c>
      <c r="B3" s="7">
        <v>1</v>
      </c>
      <c r="C3" s="31">
        <v>0</v>
      </c>
      <c r="D3" s="32">
        <v>0</v>
      </c>
      <c r="E3" s="32">
        <v>0.27233697049016725</v>
      </c>
      <c r="F3" s="32">
        <v>0</v>
      </c>
      <c r="G3" s="32">
        <v>4.8939641109298535E-2</v>
      </c>
      <c r="H3" s="32">
        <v>0</v>
      </c>
      <c r="I3" s="114">
        <v>0</v>
      </c>
      <c r="J3" s="114">
        <v>0</v>
      </c>
      <c r="M3" s="135"/>
      <c r="N3" s="138">
        <f>SUM(E3:E11,G3:G4,H5:H6,G7:G11,H11:H12,F12:F18,C12:D18,C20:C23,C25:D25,E27,C29:D29,F29,F25,F20:F23,H19,H24:I26,H27:H29)/SUM(C3:I30)</f>
        <v>0.98974543477079091</v>
      </c>
      <c r="O3" s="144">
        <f>SQRT(3.84*N3*(1-N3)/V3)</f>
        <v>3.3817087307077961E-3</v>
      </c>
      <c r="Q3" s="135" t="s">
        <v>17</v>
      </c>
      <c r="R3" s="138">
        <f>SUM(E3,G3)/SUM(C3:I3)</f>
        <v>1</v>
      </c>
      <c r="S3" s="150">
        <v>0</v>
      </c>
      <c r="U3" s="141" t="s">
        <v>102</v>
      </c>
      <c r="V3" s="143">
        <f>370+372+370+656+613+454+573</f>
        <v>3408</v>
      </c>
    </row>
    <row r="4" spans="1:23">
      <c r="A4" s="85" t="s">
        <v>18</v>
      </c>
      <c r="B4" s="7">
        <v>2</v>
      </c>
      <c r="C4" s="116">
        <v>0</v>
      </c>
      <c r="D4" s="137">
        <v>0</v>
      </c>
      <c r="E4" s="137">
        <v>6.5473958353355663E-2</v>
      </c>
      <c r="F4" s="137">
        <v>0</v>
      </c>
      <c r="G4" s="137">
        <v>0.49755301794453505</v>
      </c>
      <c r="H4" s="137">
        <v>0</v>
      </c>
      <c r="I4" s="115">
        <v>0</v>
      </c>
      <c r="J4" s="115">
        <v>0</v>
      </c>
      <c r="M4" s="131" t="s">
        <v>91</v>
      </c>
      <c r="N4" s="153" t="s">
        <v>105</v>
      </c>
      <c r="O4" s="152" t="s">
        <v>103</v>
      </c>
      <c r="Q4" s="135" t="s">
        <v>18</v>
      </c>
      <c r="R4" s="138">
        <f>SUM(E4,G4)/SUM(C4:I4)</f>
        <v>1</v>
      </c>
      <c r="S4" s="150">
        <v>0</v>
      </c>
      <c r="U4" s="141" t="s">
        <v>3</v>
      </c>
      <c r="V4" s="143">
        <v>370</v>
      </c>
    </row>
    <row r="5" spans="1:23">
      <c r="A5" s="86" t="s">
        <v>19</v>
      </c>
      <c r="B5" s="7">
        <v>4</v>
      </c>
      <c r="C5" s="116">
        <v>8.9352759048344999E-6</v>
      </c>
      <c r="D5" s="137">
        <v>0</v>
      </c>
      <c r="E5" s="137">
        <v>5.3979114477977017E-5</v>
      </c>
      <c r="F5" s="137">
        <v>0</v>
      </c>
      <c r="G5" s="137">
        <v>0</v>
      </c>
      <c r="H5" s="137">
        <v>0.49559471365638769</v>
      </c>
      <c r="I5" s="115">
        <v>1.7452006980802793E-3</v>
      </c>
      <c r="J5" s="115">
        <v>0</v>
      </c>
      <c r="M5" s="135" t="s">
        <v>3</v>
      </c>
      <c r="N5" s="138">
        <f>SUM(C12:C18,C20:C23,C25,C29)/SUM(C3:C30)</f>
        <v>0.99873313673322128</v>
      </c>
      <c r="O5" s="144">
        <f>SQRT(6.63*N5*(1-N5)/V4)</f>
        <v>4.7615188042871041E-3</v>
      </c>
      <c r="Q5" s="135" t="s">
        <v>19</v>
      </c>
      <c r="R5" s="138">
        <f>SUM(E5,H5)/SUM(C5:I5)</f>
        <v>0.99647340973429621</v>
      </c>
      <c r="S5" s="150">
        <v>9.4125909194063377E-3</v>
      </c>
      <c r="U5" s="141" t="s">
        <v>4</v>
      </c>
      <c r="V5" s="143">
        <v>372</v>
      </c>
    </row>
    <row r="6" spans="1:23">
      <c r="A6" s="87" t="s">
        <v>20</v>
      </c>
      <c r="B6" s="7">
        <v>5</v>
      </c>
      <c r="C6" s="116">
        <v>9.178178350843397E-4</v>
      </c>
      <c r="D6" s="137">
        <v>0</v>
      </c>
      <c r="E6" s="137">
        <v>7.7596938533171797E-4</v>
      </c>
      <c r="F6" s="137">
        <v>0</v>
      </c>
      <c r="G6" s="137">
        <v>0</v>
      </c>
      <c r="H6" s="137">
        <v>1.3215859030837005E-2</v>
      </c>
      <c r="I6" s="115">
        <v>0</v>
      </c>
      <c r="J6" s="115">
        <v>0</v>
      </c>
      <c r="M6" s="135" t="s">
        <v>4</v>
      </c>
      <c r="N6" s="138">
        <f>SUM(D12:D18,D25,D29)/SUM(D3:D30)</f>
        <v>0.99990070893046712</v>
      </c>
      <c r="O6" s="144">
        <f t="shared" ref="O6:O11" si="0">SQRT(6.63*N6*(1-N6)/V5)</f>
        <v>1.3302057684149481E-3</v>
      </c>
      <c r="Q6" s="135" t="s">
        <v>20</v>
      </c>
      <c r="R6" s="138">
        <f>SUM(E6,H6)/SUM(C6:I6)</f>
        <v>0.93844134061817841</v>
      </c>
      <c r="S6" s="150">
        <v>3.9795451544571814E-2</v>
      </c>
      <c r="U6" s="141" t="s">
        <v>5</v>
      </c>
      <c r="V6" s="143">
        <v>370</v>
      </c>
    </row>
    <row r="7" spans="1:23">
      <c r="A7" s="88" t="s">
        <v>21</v>
      </c>
      <c r="B7" s="7">
        <v>6</v>
      </c>
      <c r="C7" s="116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15">
        <v>0</v>
      </c>
      <c r="J7" s="115">
        <v>0</v>
      </c>
      <c r="M7" s="135" t="s">
        <v>5</v>
      </c>
      <c r="N7" s="138">
        <f>SUM(E3:E11,E27)/SUM(E3:E30)</f>
        <v>0.99957382441805875</v>
      </c>
      <c r="O7" s="144">
        <f t="shared" si="0"/>
        <v>2.7628519980539786E-3</v>
      </c>
      <c r="Q7" s="135" t="s">
        <v>21</v>
      </c>
      <c r="R7" s="138" t="e">
        <f>SUM(E7,G7)/SUM(C7:I7)</f>
        <v>#DIV/0!</v>
      </c>
      <c r="S7" s="150"/>
      <c r="U7" s="141" t="s">
        <v>6</v>
      </c>
      <c r="V7" s="143">
        <v>656</v>
      </c>
    </row>
    <row r="8" spans="1:23">
      <c r="A8" s="89" t="s">
        <v>22</v>
      </c>
      <c r="B8" s="7">
        <v>7</v>
      </c>
      <c r="C8" s="116">
        <v>2.8280371959625361E-4</v>
      </c>
      <c r="D8" s="137">
        <v>4.2742221355262404E-6</v>
      </c>
      <c r="E8" s="137">
        <v>0.59547792380190845</v>
      </c>
      <c r="F8" s="137">
        <v>0</v>
      </c>
      <c r="G8" s="137">
        <v>0.31647634584013051</v>
      </c>
      <c r="H8" s="137">
        <v>1.7621145374449341E-2</v>
      </c>
      <c r="I8" s="115">
        <v>0</v>
      </c>
      <c r="J8" s="115">
        <v>0</v>
      </c>
      <c r="M8" s="135" t="s">
        <v>6</v>
      </c>
      <c r="N8" s="138">
        <f>SUM(F12:F18,F20:F23,F25,F29)/SUM(F3:F30)</f>
        <v>0.99695121951219501</v>
      </c>
      <c r="O8" s="144">
        <f t="shared" si="0"/>
        <v>5.5424894757178369E-3</v>
      </c>
      <c r="Q8" s="135" t="s">
        <v>22</v>
      </c>
      <c r="R8" s="138">
        <f>SUM(E8,G8)/SUM(C8:I8)</f>
        <v>0.98074099831770956</v>
      </c>
      <c r="S8" s="150">
        <v>1.713247903152875E-3</v>
      </c>
      <c r="U8" s="141" t="s">
        <v>7</v>
      </c>
      <c r="V8" s="143">
        <v>613</v>
      </c>
    </row>
    <row r="9" spans="1:23">
      <c r="A9" s="90" t="s">
        <v>23</v>
      </c>
      <c r="B9" s="7">
        <v>8</v>
      </c>
      <c r="C9" s="116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15">
        <v>0</v>
      </c>
      <c r="J9" s="115">
        <v>0</v>
      </c>
      <c r="M9" s="135" t="s">
        <v>7</v>
      </c>
      <c r="N9" s="138">
        <f>SUM(G3:G4,G7:G11)/SUM(G3:G30)</f>
        <v>0.99510603588907021</v>
      </c>
      <c r="O9" s="144">
        <f t="shared" si="0"/>
        <v>7.2575760820615641E-3</v>
      </c>
      <c r="Q9" s="135" t="s">
        <v>23</v>
      </c>
      <c r="R9" s="138" t="e">
        <f>SUM(E9,G9)/SUM(C9:I9)</f>
        <v>#DIV/0!</v>
      </c>
      <c r="S9" s="150"/>
      <c r="U9" s="141" t="s">
        <v>8</v>
      </c>
      <c r="V9" s="143">
        <v>454</v>
      </c>
    </row>
    <row r="10" spans="1:23">
      <c r="A10" s="91" t="s">
        <v>24</v>
      </c>
      <c r="B10" s="7">
        <v>12</v>
      </c>
      <c r="C10" s="116">
        <v>5.7306436193316557E-5</v>
      </c>
      <c r="D10" s="137">
        <v>6.3002525040273429E-5</v>
      </c>
      <c r="E10" s="137">
        <v>6.5432102730343042E-2</v>
      </c>
      <c r="F10" s="137">
        <v>3.0487804878048782E-3</v>
      </c>
      <c r="G10" s="137">
        <v>0.13213703099510604</v>
      </c>
      <c r="H10" s="137">
        <v>2.2026431718061676E-3</v>
      </c>
      <c r="I10" s="115">
        <v>0</v>
      </c>
      <c r="J10" s="115">
        <v>0</v>
      </c>
      <c r="M10" s="135" t="s">
        <v>8</v>
      </c>
      <c r="N10" s="138">
        <f>SUM(H5:H6,H11:H12,H19,H24:H29)/SUM(H3:H30)</f>
        <v>0.94493392070484572</v>
      </c>
      <c r="O10" s="144">
        <f>SQRT(6.63*N10*(1-N10)/V9)</f>
        <v>2.756586566141964E-2</v>
      </c>
      <c r="Q10" s="135" t="s">
        <v>24</v>
      </c>
      <c r="R10" s="138">
        <f>SUM(E10,G10)/SUM(C10:I10)</f>
        <v>0.97353055243354281</v>
      </c>
      <c r="S10" s="150">
        <v>8.0781919533174911E-3</v>
      </c>
      <c r="U10" s="141" t="s">
        <v>9</v>
      </c>
      <c r="V10" s="143">
        <v>573</v>
      </c>
    </row>
    <row r="11" spans="1:23">
      <c r="A11" s="92" t="s">
        <v>25</v>
      </c>
      <c r="B11" s="7">
        <v>13</v>
      </c>
      <c r="C11" s="116">
        <v>0</v>
      </c>
      <c r="D11" s="137">
        <v>3.201432235710494E-5</v>
      </c>
      <c r="E11" s="137">
        <v>2.2920542474882137E-5</v>
      </c>
      <c r="F11" s="137">
        <v>0</v>
      </c>
      <c r="G11" s="137">
        <v>0</v>
      </c>
      <c r="H11" s="137">
        <v>2.2026431718061676E-3</v>
      </c>
      <c r="I11" s="115">
        <v>0</v>
      </c>
      <c r="J11" s="115">
        <v>0</v>
      </c>
      <c r="M11" s="135" t="s">
        <v>9</v>
      </c>
      <c r="N11" s="138">
        <f>SUM(I24:I26)/SUM(I3:I30)</f>
        <v>0.99301919720767895</v>
      </c>
      <c r="O11" s="144">
        <f t="shared" si="0"/>
        <v>8.9559355608760192E-3</v>
      </c>
      <c r="Q11" s="135" t="s">
        <v>25</v>
      </c>
      <c r="R11" s="138">
        <f>SUM(E11,G11,H11)/SUM(C11:I11)</f>
        <v>0.98581917354016313</v>
      </c>
      <c r="S11" s="150">
        <v>0.13624179006457596</v>
      </c>
    </row>
    <row r="12" spans="1:23">
      <c r="A12" s="93" t="s">
        <v>26</v>
      </c>
      <c r="B12" s="7">
        <v>14</v>
      </c>
      <c r="C12" s="116">
        <v>0.13129243442058577</v>
      </c>
      <c r="D12" s="137">
        <v>5.4726788792674452E-2</v>
      </c>
      <c r="E12" s="137">
        <v>4.2242338965272761E-5</v>
      </c>
      <c r="F12" s="137">
        <v>0.30945121951219512</v>
      </c>
      <c r="G12" s="137">
        <v>0</v>
      </c>
      <c r="H12" s="137">
        <v>4.185022026431718E-2</v>
      </c>
      <c r="I12" s="115">
        <v>0</v>
      </c>
      <c r="J12" s="115">
        <v>0</v>
      </c>
      <c r="Q12" s="135" t="s">
        <v>26</v>
      </c>
      <c r="R12" s="138">
        <f>SUM(C12:D12,F12, H12)/SUM(C12:I12)</f>
        <v>0.99992138955155574</v>
      </c>
      <c r="S12" s="150">
        <v>5.5959602305816506E-4</v>
      </c>
    </row>
    <row r="13" spans="1:23">
      <c r="A13" s="94" t="s">
        <v>27</v>
      </c>
      <c r="B13" s="7">
        <v>15</v>
      </c>
      <c r="C13" s="116">
        <v>0.14184677573730645</v>
      </c>
      <c r="D13" s="137">
        <v>4.7720365236747957E-3</v>
      </c>
      <c r="E13" s="137">
        <v>0</v>
      </c>
      <c r="F13" s="137">
        <v>1.5243902439024391E-3</v>
      </c>
      <c r="G13" s="137">
        <v>0</v>
      </c>
      <c r="H13" s="137">
        <v>1.5418502202643172E-2</v>
      </c>
      <c r="I13" s="115">
        <v>0</v>
      </c>
      <c r="J13" s="115">
        <v>1</v>
      </c>
      <c r="Q13" s="135" t="s">
        <v>27</v>
      </c>
      <c r="R13" s="138">
        <f t="shared" ref="R13:R18" si="1">SUM(C13:D13,F13)/SUM(C13:I13)</f>
        <v>0.9057328105609207</v>
      </c>
      <c r="S13" s="150">
        <v>3.0479208798994415E-3</v>
      </c>
    </row>
    <row r="14" spans="1:23">
      <c r="A14" s="95" t="s">
        <v>28</v>
      </c>
      <c r="B14" s="7">
        <v>16</v>
      </c>
      <c r="C14" s="116">
        <v>9.1799844443668871E-2</v>
      </c>
      <c r="D14" s="137">
        <v>4.6233021867768008E-3</v>
      </c>
      <c r="E14" s="137">
        <v>1.1477953097217687E-5</v>
      </c>
      <c r="F14" s="137">
        <v>1.524390243902439E-2</v>
      </c>
      <c r="G14" s="137">
        <v>0</v>
      </c>
      <c r="H14" s="137">
        <v>6.6079295154185024E-3</v>
      </c>
      <c r="I14" s="115">
        <v>0</v>
      </c>
      <c r="J14" s="115">
        <v>0</v>
      </c>
      <c r="Q14" s="135" t="s">
        <v>28</v>
      </c>
      <c r="R14" s="138">
        <f t="shared" si="1"/>
        <v>0.94403917690788208</v>
      </c>
      <c r="S14" s="150">
        <v>7.9246622863453891E-3</v>
      </c>
    </row>
    <row r="15" spans="1:23">
      <c r="A15" s="96" t="s">
        <v>29</v>
      </c>
      <c r="B15" s="7">
        <v>17</v>
      </c>
      <c r="C15" s="116">
        <v>0.4836087594175969</v>
      </c>
      <c r="D15" s="137">
        <v>1.8830568075354864E-2</v>
      </c>
      <c r="E15" s="137">
        <v>3.7245528987871353E-4</v>
      </c>
      <c r="F15" s="137">
        <v>0.53201219512195119</v>
      </c>
      <c r="G15" s="137">
        <v>3.2626427406199023E-3</v>
      </c>
      <c r="H15" s="137">
        <v>2.2026431718061676E-3</v>
      </c>
      <c r="I15" s="115">
        <v>0</v>
      </c>
      <c r="J15" s="115">
        <v>0</v>
      </c>
      <c r="Q15" s="135" t="s">
        <v>29</v>
      </c>
      <c r="R15" s="138">
        <f t="shared" si="1"/>
        <v>0.99438834812071031</v>
      </c>
      <c r="S15" s="150">
        <v>1.7152474244231425E-3</v>
      </c>
    </row>
    <row r="16" spans="1:23">
      <c r="A16" s="97" t="s">
        <v>73</v>
      </c>
      <c r="B16" s="7">
        <v>18</v>
      </c>
      <c r="C16" s="116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15">
        <v>0</v>
      </c>
      <c r="J16" s="115">
        <v>0</v>
      </c>
      <c r="Q16" s="135" t="s">
        <v>73</v>
      </c>
      <c r="R16" s="138" t="e">
        <f t="shared" si="1"/>
        <v>#DIV/0!</v>
      </c>
      <c r="S16" s="150"/>
    </row>
    <row r="17" spans="1:19">
      <c r="A17" s="98" t="s">
        <v>30</v>
      </c>
      <c r="B17" s="7">
        <v>19</v>
      </c>
      <c r="C17" s="116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15">
        <v>0</v>
      </c>
      <c r="J17" s="115">
        <v>0</v>
      </c>
      <c r="Q17" s="135" t="s">
        <v>30</v>
      </c>
      <c r="R17" s="138" t="e">
        <f t="shared" si="1"/>
        <v>#DIV/0!</v>
      </c>
      <c r="S17" s="150"/>
    </row>
    <row r="18" spans="1:19">
      <c r="A18" s="99" t="s">
        <v>31</v>
      </c>
      <c r="B18" s="7">
        <v>20</v>
      </c>
      <c r="C18" s="116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15">
        <v>0</v>
      </c>
      <c r="J18" s="115">
        <v>0</v>
      </c>
      <c r="Q18" s="135" t="s">
        <v>31</v>
      </c>
      <c r="R18" s="138" t="e">
        <f t="shared" si="1"/>
        <v>#DIV/0!</v>
      </c>
      <c r="S18" s="150"/>
    </row>
    <row r="19" spans="1:19">
      <c r="A19" s="100" t="s">
        <v>32</v>
      </c>
      <c r="B19" s="7">
        <v>21</v>
      </c>
      <c r="C19" s="116">
        <v>0</v>
      </c>
      <c r="D19" s="137">
        <v>0</v>
      </c>
      <c r="E19" s="137">
        <v>0</v>
      </c>
      <c r="F19" s="137">
        <v>0</v>
      </c>
      <c r="G19" s="137">
        <v>0</v>
      </c>
      <c r="H19" s="137">
        <v>8.590308370044053E-2</v>
      </c>
      <c r="I19" s="115">
        <v>5.235602094240838E-3</v>
      </c>
      <c r="J19" s="115">
        <v>0</v>
      </c>
      <c r="Q19" s="135" t="s">
        <v>32</v>
      </c>
      <c r="R19" s="138">
        <f>H19/SUM(C19:I19)</f>
        <v>0.94255346071112234</v>
      </c>
      <c r="S19" s="150">
        <v>9.2416982205653017E-2</v>
      </c>
    </row>
    <row r="20" spans="1:19">
      <c r="A20" s="101" t="s">
        <v>33</v>
      </c>
      <c r="B20" s="7">
        <v>22</v>
      </c>
      <c r="C20" s="116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15">
        <v>0</v>
      </c>
      <c r="J20" s="115">
        <v>0</v>
      </c>
      <c r="Q20" s="135" t="s">
        <v>33</v>
      </c>
      <c r="R20" s="138" t="e">
        <f>SUM(C20,F20)/SUM(C20:I20)</f>
        <v>#DIV/0!</v>
      </c>
      <c r="S20" s="150"/>
    </row>
    <row r="21" spans="1:19">
      <c r="A21" s="102" t="s">
        <v>34</v>
      </c>
      <c r="B21" s="7">
        <v>23</v>
      </c>
      <c r="C21" s="116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  <c r="I21" s="115">
        <v>0</v>
      </c>
      <c r="J21" s="115">
        <v>0</v>
      </c>
      <c r="Q21" s="135" t="s">
        <v>34</v>
      </c>
      <c r="R21" s="138" t="e">
        <f>SUM(C21,F21)/SUM(C21:I21)</f>
        <v>#DIV/0!</v>
      </c>
      <c r="S21" s="150"/>
    </row>
    <row r="22" spans="1:19">
      <c r="A22" s="103" t="s">
        <v>35</v>
      </c>
      <c r="B22" s="7">
        <v>24</v>
      </c>
      <c r="C22" s="116">
        <v>0</v>
      </c>
      <c r="D22" s="137">
        <v>0</v>
      </c>
      <c r="E22" s="137">
        <v>0</v>
      </c>
      <c r="F22" s="137">
        <v>0</v>
      </c>
      <c r="G22" s="137">
        <v>0</v>
      </c>
      <c r="H22" s="137">
        <v>0</v>
      </c>
      <c r="I22" s="115">
        <v>0</v>
      </c>
      <c r="J22" s="115">
        <v>0</v>
      </c>
      <c r="Q22" s="135" t="s">
        <v>35</v>
      </c>
      <c r="R22" s="138" t="e">
        <f>SUM(C22,F22)/SUM(C22:I22)</f>
        <v>#DIV/0!</v>
      </c>
      <c r="S22" s="150"/>
    </row>
    <row r="23" spans="1:19">
      <c r="A23" s="104" t="s">
        <v>36</v>
      </c>
      <c r="B23" s="7">
        <v>25</v>
      </c>
      <c r="C23" s="116">
        <v>0</v>
      </c>
      <c r="D23" s="137">
        <v>0</v>
      </c>
      <c r="E23" s="137">
        <v>0</v>
      </c>
      <c r="F23" s="137">
        <v>0</v>
      </c>
      <c r="G23" s="137">
        <v>0</v>
      </c>
      <c r="H23" s="137">
        <v>0</v>
      </c>
      <c r="I23" s="115">
        <v>0</v>
      </c>
      <c r="J23" s="115">
        <v>0</v>
      </c>
      <c r="Q23" s="135" t="s">
        <v>36</v>
      </c>
      <c r="R23" s="138" t="e">
        <f>SUM(C23,F23)/SUM(C23:I23)</f>
        <v>#DIV/0!</v>
      </c>
      <c r="S23" s="150"/>
    </row>
    <row r="24" spans="1:19">
      <c r="A24" s="105" t="s">
        <v>37</v>
      </c>
      <c r="B24" s="7">
        <v>26</v>
      </c>
      <c r="C24" s="116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4.8458149779735685E-2</v>
      </c>
      <c r="I24" s="115">
        <v>0.9755671902268761</v>
      </c>
      <c r="J24" s="115">
        <v>0</v>
      </c>
      <c r="Q24" s="135" t="s">
        <v>37</v>
      </c>
      <c r="R24" s="138">
        <f>SUM(H24:I24)/SUM(C24:I24)</f>
        <v>1</v>
      </c>
      <c r="S24" s="150">
        <v>0</v>
      </c>
    </row>
    <row r="25" spans="1:19">
      <c r="A25" s="106" t="s">
        <v>38</v>
      </c>
      <c r="B25" s="7">
        <v>28</v>
      </c>
      <c r="C25" s="116">
        <v>1.9537913933604264E-2</v>
      </c>
      <c r="D25" s="137">
        <v>6.2294127762456622E-6</v>
      </c>
      <c r="E25" s="137">
        <v>0</v>
      </c>
      <c r="F25" s="137">
        <v>0</v>
      </c>
      <c r="G25" s="137">
        <v>1.6313213703099511E-3</v>
      </c>
      <c r="H25" s="137">
        <v>1.3215859030837005E-2</v>
      </c>
      <c r="I25" s="115">
        <v>1.7452006980802792E-2</v>
      </c>
      <c r="J25" s="115">
        <v>2</v>
      </c>
      <c r="Q25" s="135" t="s">
        <v>38</v>
      </c>
      <c r="R25" s="138">
        <f>SUM(C25:D25,F25,H25:I25)/SUM(C25:I25)</f>
        <v>0.96853363108828006</v>
      </c>
      <c r="S25" s="150">
        <v>1.0729413253526054E-2</v>
      </c>
    </row>
    <row r="26" spans="1:19">
      <c r="A26" s="107" t="s">
        <v>39</v>
      </c>
      <c r="B26" s="7">
        <v>32</v>
      </c>
      <c r="C26" s="116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15">
        <v>0</v>
      </c>
      <c r="J26" s="115">
        <v>0</v>
      </c>
      <c r="Q26" s="135" t="s">
        <v>39</v>
      </c>
      <c r="R26" s="138" t="e">
        <f>SUM(H26:I26)/SUM(C26:I26)</f>
        <v>#DIV/0!</v>
      </c>
      <c r="S26" s="150"/>
    </row>
    <row r="27" spans="1:19">
      <c r="A27" s="108" t="s">
        <v>40</v>
      </c>
      <c r="B27" s="7">
        <v>33</v>
      </c>
      <c r="C27" s="116">
        <v>0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15">
        <v>0</v>
      </c>
      <c r="J27" s="115">
        <v>0</v>
      </c>
      <c r="Q27" s="135" t="s">
        <v>40</v>
      </c>
      <c r="R27" s="138" t="e">
        <f>SUM(E27,H27)/SUM(C27:J27)</f>
        <v>#DIV/0!</v>
      </c>
      <c r="S27" s="150"/>
    </row>
    <row r="28" spans="1:19">
      <c r="A28" s="109" t="s">
        <v>41</v>
      </c>
      <c r="B28" s="7">
        <v>34</v>
      </c>
      <c r="C28" s="116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15">
        <v>0</v>
      </c>
      <c r="J28" s="115">
        <v>0</v>
      </c>
      <c r="Q28" s="135" t="s">
        <v>41</v>
      </c>
      <c r="R28" s="138" t="e">
        <f>SUM(H28)/SUM(C28:I28)</f>
        <v>#DIV/0!</v>
      </c>
      <c r="S28" s="150"/>
    </row>
    <row r="29" spans="1:19">
      <c r="A29" s="110" t="s">
        <v>42</v>
      </c>
      <c r="B29" s="7">
        <v>37</v>
      </c>
      <c r="C29" s="116">
        <v>0.13064740878045897</v>
      </c>
      <c r="D29" s="137">
        <v>0.91694178393921</v>
      </c>
      <c r="E29" s="137">
        <v>0</v>
      </c>
      <c r="F29" s="137">
        <v>0.13871951219512196</v>
      </c>
      <c r="G29" s="137">
        <v>0</v>
      </c>
      <c r="H29" s="137">
        <v>0.24449339207048459</v>
      </c>
      <c r="I29" s="115">
        <v>0</v>
      </c>
      <c r="J29" s="115">
        <v>2</v>
      </c>
      <c r="M29" s="134"/>
      <c r="N29" s="134"/>
      <c r="Q29" s="135" t="s">
        <v>42</v>
      </c>
      <c r="R29" s="138">
        <f>SUM(C29:D29,F29,H29)/SUM(C29:I29)</f>
        <v>1</v>
      </c>
      <c r="S29" s="150">
        <v>0</v>
      </c>
    </row>
    <row r="30" spans="1:19" ht="15.75" thickBot="1">
      <c r="A30" s="111" t="s">
        <v>15</v>
      </c>
      <c r="B30" s="26">
        <v>39</v>
      </c>
      <c r="C30" s="126">
        <v>0</v>
      </c>
      <c r="D30" s="113">
        <v>0</v>
      </c>
      <c r="E30" s="113">
        <v>0</v>
      </c>
      <c r="F30" s="113">
        <v>0</v>
      </c>
      <c r="G30" s="113">
        <v>0</v>
      </c>
      <c r="H30" s="113">
        <v>1.1013215859030838E-2</v>
      </c>
      <c r="I30" s="112">
        <v>0</v>
      </c>
      <c r="J30" s="112">
        <v>5</v>
      </c>
      <c r="M30" s="134"/>
      <c r="N30" s="134"/>
      <c r="Q30" s="135" t="s">
        <v>15</v>
      </c>
      <c r="R30" s="138">
        <v>0</v>
      </c>
      <c r="S30" s="150">
        <v>0</v>
      </c>
    </row>
    <row r="31" spans="1:19" ht="30.75" thickBot="1">
      <c r="A31" s="125" t="s">
        <v>97</v>
      </c>
      <c r="B31" s="145"/>
      <c r="C31" s="146" t="s">
        <v>98</v>
      </c>
      <c r="D31" s="147" t="s">
        <v>99</v>
      </c>
      <c r="E31" s="147" t="s">
        <v>100</v>
      </c>
      <c r="F31" s="148">
        <v>656</v>
      </c>
      <c r="G31" s="148">
        <v>613</v>
      </c>
      <c r="H31" s="148">
        <v>454</v>
      </c>
      <c r="I31" s="148">
        <v>573</v>
      </c>
      <c r="J31" s="149">
        <v>10</v>
      </c>
      <c r="M31" s="134"/>
      <c r="N31" s="134"/>
    </row>
    <row r="32" spans="1:19" ht="15.75" thickBot="1"/>
    <row r="33" spans="1:17" s="134" customFormat="1" ht="30" customHeight="1" thickBot="1">
      <c r="A33" s="31"/>
      <c r="B33" s="32"/>
      <c r="C33" s="157" t="s">
        <v>0</v>
      </c>
      <c r="D33" s="158"/>
      <c r="E33" s="158"/>
      <c r="F33" s="158"/>
      <c r="G33" s="158"/>
      <c r="H33" s="158"/>
      <c r="I33" s="159"/>
      <c r="K33" s="143"/>
      <c r="L33" s="143"/>
      <c r="N33" s="135"/>
      <c r="O33" s="143"/>
    </row>
    <row r="34" spans="1:17" ht="45.75" thickBot="1">
      <c r="A34" s="1" t="s">
        <v>16</v>
      </c>
      <c r="B34" s="2" t="s">
        <v>2</v>
      </c>
      <c r="C34" s="3" t="s">
        <v>3</v>
      </c>
      <c r="D34" s="4" t="s">
        <v>4</v>
      </c>
      <c r="E34" s="4" t="s">
        <v>5</v>
      </c>
      <c r="F34" s="4" t="s">
        <v>6</v>
      </c>
      <c r="G34" s="4" t="s">
        <v>7</v>
      </c>
      <c r="H34" s="4" t="s">
        <v>8</v>
      </c>
      <c r="I34" s="5" t="s">
        <v>9</v>
      </c>
      <c r="M34" s="136"/>
      <c r="N34" s="136"/>
      <c r="O34" s="141"/>
      <c r="P34" s="136"/>
      <c r="Q34" s="136"/>
    </row>
    <row r="35" spans="1:17">
      <c r="A35" s="84" t="s">
        <v>17</v>
      </c>
      <c r="B35" s="7">
        <v>1</v>
      </c>
      <c r="C35" s="8">
        <v>0</v>
      </c>
      <c r="D35" s="9">
        <v>0</v>
      </c>
      <c r="E35" s="9">
        <v>1</v>
      </c>
      <c r="F35" s="9">
        <v>0</v>
      </c>
      <c r="G35" s="9">
        <v>1</v>
      </c>
      <c r="H35" s="9">
        <v>0</v>
      </c>
      <c r="I35" s="10">
        <v>0</v>
      </c>
      <c r="M35" s="134"/>
      <c r="N35" s="134"/>
      <c r="P35" s="134"/>
      <c r="Q35" s="134"/>
    </row>
    <row r="36" spans="1:17">
      <c r="A36" s="85" t="s">
        <v>18</v>
      </c>
      <c r="B36" s="7">
        <v>2</v>
      </c>
      <c r="C36" s="12">
        <v>0</v>
      </c>
      <c r="D36" s="13">
        <v>0</v>
      </c>
      <c r="E36" s="13">
        <v>1</v>
      </c>
      <c r="F36" s="13">
        <v>0</v>
      </c>
      <c r="G36" s="13">
        <v>1</v>
      </c>
      <c r="H36" s="13">
        <v>0</v>
      </c>
      <c r="I36" s="14">
        <v>0</v>
      </c>
      <c r="M36" s="134"/>
      <c r="N36" s="134"/>
      <c r="P36" s="134"/>
      <c r="Q36" s="134"/>
    </row>
    <row r="37" spans="1:17">
      <c r="A37" s="86" t="s">
        <v>19</v>
      </c>
      <c r="B37" s="7">
        <v>4</v>
      </c>
      <c r="C37" s="12">
        <v>0</v>
      </c>
      <c r="D37" s="13">
        <v>0</v>
      </c>
      <c r="E37" s="13">
        <v>1</v>
      </c>
      <c r="F37" s="13">
        <v>0</v>
      </c>
      <c r="G37" s="13">
        <v>0</v>
      </c>
      <c r="H37" s="13">
        <v>1</v>
      </c>
      <c r="I37" s="14">
        <v>0</v>
      </c>
      <c r="M37" s="134"/>
      <c r="N37" s="134"/>
      <c r="P37" s="134"/>
      <c r="Q37" s="134"/>
    </row>
    <row r="38" spans="1:17">
      <c r="A38" s="87" t="s">
        <v>20</v>
      </c>
      <c r="B38" s="7">
        <v>5</v>
      </c>
      <c r="C38" s="12">
        <v>0</v>
      </c>
      <c r="D38" s="13">
        <v>0</v>
      </c>
      <c r="E38" s="13">
        <v>1</v>
      </c>
      <c r="F38" s="13">
        <v>0</v>
      </c>
      <c r="G38" s="13">
        <v>0</v>
      </c>
      <c r="H38" s="13">
        <v>1</v>
      </c>
      <c r="I38" s="14">
        <v>0</v>
      </c>
      <c r="M38" s="134"/>
      <c r="N38" s="134"/>
      <c r="P38" s="134"/>
      <c r="Q38" s="134"/>
    </row>
    <row r="39" spans="1:17" s="134" customFormat="1">
      <c r="A39" s="88" t="s">
        <v>21</v>
      </c>
      <c r="B39" s="7">
        <v>6</v>
      </c>
      <c r="C39" s="12">
        <v>0</v>
      </c>
      <c r="D39" s="13">
        <v>0</v>
      </c>
      <c r="E39" s="13">
        <v>1</v>
      </c>
      <c r="F39" s="13">
        <v>0</v>
      </c>
      <c r="G39" s="13">
        <v>1</v>
      </c>
      <c r="H39" s="13">
        <v>0</v>
      </c>
      <c r="I39" s="14">
        <v>0</v>
      </c>
      <c r="K39" s="143"/>
      <c r="L39" s="143"/>
      <c r="O39" s="143"/>
    </row>
    <row r="40" spans="1:17">
      <c r="A40" s="89" t="s">
        <v>22</v>
      </c>
      <c r="B40" s="7">
        <v>7</v>
      </c>
      <c r="C40" s="12">
        <v>0</v>
      </c>
      <c r="D40" s="13">
        <v>0</v>
      </c>
      <c r="E40" s="13">
        <v>1</v>
      </c>
      <c r="F40" s="13">
        <v>0</v>
      </c>
      <c r="G40" s="13">
        <v>1</v>
      </c>
      <c r="H40" s="13">
        <v>0</v>
      </c>
      <c r="I40" s="14">
        <v>0</v>
      </c>
      <c r="M40" s="134"/>
      <c r="N40" s="134"/>
      <c r="P40" s="134"/>
      <c r="Q40" s="134"/>
    </row>
    <row r="41" spans="1:17" s="134" customFormat="1">
      <c r="A41" s="90" t="s">
        <v>23</v>
      </c>
      <c r="B41" s="7">
        <v>8</v>
      </c>
      <c r="C41" s="12">
        <v>0</v>
      </c>
      <c r="D41" s="13">
        <v>0</v>
      </c>
      <c r="E41" s="13">
        <v>1</v>
      </c>
      <c r="F41" s="13">
        <v>0</v>
      </c>
      <c r="G41" s="13">
        <v>1</v>
      </c>
      <c r="H41" s="13">
        <v>0</v>
      </c>
      <c r="I41" s="14">
        <v>0</v>
      </c>
      <c r="K41" s="143"/>
      <c r="L41" s="143"/>
      <c r="O41" s="143"/>
    </row>
    <row r="42" spans="1:17">
      <c r="A42" s="91" t="s">
        <v>24</v>
      </c>
      <c r="B42" s="7">
        <v>12</v>
      </c>
      <c r="C42" s="12">
        <v>0</v>
      </c>
      <c r="D42" s="13">
        <v>0</v>
      </c>
      <c r="E42" s="13">
        <v>1</v>
      </c>
      <c r="F42" s="13">
        <v>0</v>
      </c>
      <c r="G42" s="13">
        <v>1</v>
      </c>
      <c r="H42" s="13">
        <v>0</v>
      </c>
      <c r="I42" s="14">
        <v>0</v>
      </c>
      <c r="M42" s="134"/>
      <c r="N42" s="134"/>
      <c r="P42" s="134"/>
      <c r="Q42" s="134"/>
    </row>
    <row r="43" spans="1:17">
      <c r="A43" s="92" t="s">
        <v>25</v>
      </c>
      <c r="B43" s="7">
        <v>13</v>
      </c>
      <c r="C43" s="12">
        <v>0</v>
      </c>
      <c r="D43" s="13">
        <v>0</v>
      </c>
      <c r="E43" s="13">
        <v>1</v>
      </c>
      <c r="F43" s="13">
        <v>0</v>
      </c>
      <c r="G43" s="13">
        <v>1</v>
      </c>
      <c r="H43" s="13">
        <v>1</v>
      </c>
      <c r="I43" s="14">
        <v>0</v>
      </c>
      <c r="M43" s="134"/>
      <c r="N43" s="134"/>
      <c r="P43" s="134"/>
      <c r="Q43" s="134"/>
    </row>
    <row r="44" spans="1:17">
      <c r="A44" s="93" t="s">
        <v>26</v>
      </c>
      <c r="B44" s="7">
        <v>14</v>
      </c>
      <c r="C44" s="12">
        <v>1</v>
      </c>
      <c r="D44" s="13">
        <v>1</v>
      </c>
      <c r="E44" s="13">
        <v>0</v>
      </c>
      <c r="F44" s="13">
        <v>1</v>
      </c>
      <c r="G44" s="13">
        <v>0</v>
      </c>
      <c r="H44" s="13">
        <v>1</v>
      </c>
      <c r="I44" s="14">
        <v>0</v>
      </c>
      <c r="M44" s="134"/>
      <c r="N44" s="134"/>
      <c r="P44" s="134"/>
      <c r="Q44" s="134"/>
    </row>
    <row r="45" spans="1:17">
      <c r="A45" s="94" t="s">
        <v>27</v>
      </c>
      <c r="B45" s="7">
        <v>15</v>
      </c>
      <c r="C45" s="12">
        <v>1</v>
      </c>
      <c r="D45" s="13">
        <v>1</v>
      </c>
      <c r="E45" s="13">
        <v>0</v>
      </c>
      <c r="F45" s="13">
        <v>1</v>
      </c>
      <c r="G45" s="13">
        <v>0</v>
      </c>
      <c r="H45" s="13">
        <v>0</v>
      </c>
      <c r="I45" s="14">
        <v>0</v>
      </c>
      <c r="M45" s="134"/>
      <c r="N45" s="134"/>
      <c r="P45" s="134"/>
      <c r="Q45" s="134"/>
    </row>
    <row r="46" spans="1:17">
      <c r="A46" s="95" t="s">
        <v>28</v>
      </c>
      <c r="B46" s="7">
        <v>16</v>
      </c>
      <c r="C46" s="12">
        <v>1</v>
      </c>
      <c r="D46" s="13">
        <v>1</v>
      </c>
      <c r="E46" s="13">
        <v>0</v>
      </c>
      <c r="F46" s="13">
        <v>1</v>
      </c>
      <c r="G46" s="13">
        <v>0</v>
      </c>
      <c r="H46" s="13">
        <v>0</v>
      </c>
      <c r="I46" s="14">
        <v>0</v>
      </c>
      <c r="M46" s="134"/>
      <c r="N46" s="134"/>
      <c r="P46" s="134"/>
      <c r="Q46" s="134"/>
    </row>
    <row r="47" spans="1:17">
      <c r="A47" s="96" t="s">
        <v>29</v>
      </c>
      <c r="B47" s="7">
        <v>17</v>
      </c>
      <c r="C47" s="12">
        <v>1</v>
      </c>
      <c r="D47" s="13">
        <v>1</v>
      </c>
      <c r="E47" s="13">
        <v>0</v>
      </c>
      <c r="F47" s="13">
        <v>1</v>
      </c>
      <c r="G47" s="13">
        <v>0</v>
      </c>
      <c r="H47" s="13">
        <v>0</v>
      </c>
      <c r="I47" s="14">
        <v>0</v>
      </c>
      <c r="M47" s="134"/>
      <c r="N47" s="134"/>
      <c r="P47" s="134"/>
      <c r="Q47" s="134"/>
    </row>
    <row r="48" spans="1:17" s="134" customFormat="1">
      <c r="A48" s="97" t="s">
        <v>73</v>
      </c>
      <c r="B48" s="7">
        <v>18</v>
      </c>
      <c r="C48" s="12">
        <v>1</v>
      </c>
      <c r="D48" s="13">
        <v>1</v>
      </c>
      <c r="E48" s="13">
        <v>0</v>
      </c>
      <c r="F48" s="13">
        <v>1</v>
      </c>
      <c r="G48" s="13">
        <v>0</v>
      </c>
      <c r="H48" s="13">
        <v>0</v>
      </c>
      <c r="I48" s="14">
        <v>0</v>
      </c>
      <c r="K48" s="143"/>
      <c r="L48" s="143"/>
      <c r="O48" s="143"/>
    </row>
    <row r="49" spans="1:17" s="134" customFormat="1">
      <c r="A49" s="98" t="s">
        <v>30</v>
      </c>
      <c r="B49" s="7">
        <v>19</v>
      </c>
      <c r="C49" s="12">
        <v>1</v>
      </c>
      <c r="D49" s="13">
        <v>1</v>
      </c>
      <c r="E49" s="13">
        <v>0</v>
      </c>
      <c r="F49" s="13">
        <v>1</v>
      </c>
      <c r="G49" s="13">
        <v>0</v>
      </c>
      <c r="H49" s="13">
        <v>0</v>
      </c>
      <c r="I49" s="14">
        <v>0</v>
      </c>
      <c r="K49" s="143"/>
      <c r="L49" s="143"/>
      <c r="O49" s="143"/>
    </row>
    <row r="50" spans="1:17" s="134" customFormat="1">
      <c r="A50" s="99" t="s">
        <v>31</v>
      </c>
      <c r="B50" s="7">
        <v>20</v>
      </c>
      <c r="C50" s="12">
        <v>1</v>
      </c>
      <c r="D50" s="13">
        <v>1</v>
      </c>
      <c r="E50" s="13">
        <v>0</v>
      </c>
      <c r="F50" s="13">
        <v>1</v>
      </c>
      <c r="G50" s="13">
        <v>0</v>
      </c>
      <c r="H50" s="13">
        <v>0</v>
      </c>
      <c r="I50" s="14">
        <v>0</v>
      </c>
      <c r="K50" s="143"/>
      <c r="L50" s="143"/>
      <c r="O50" s="143"/>
    </row>
    <row r="51" spans="1:17">
      <c r="A51" s="100" t="s">
        <v>32</v>
      </c>
      <c r="B51" s="7">
        <v>21</v>
      </c>
      <c r="C51" s="12">
        <v>0</v>
      </c>
      <c r="D51" s="13">
        <v>0</v>
      </c>
      <c r="E51" s="13">
        <v>0</v>
      </c>
      <c r="F51" s="13">
        <v>0</v>
      </c>
      <c r="G51" s="13">
        <v>0</v>
      </c>
      <c r="H51" s="13">
        <v>1</v>
      </c>
      <c r="I51" s="14">
        <v>0</v>
      </c>
      <c r="M51" s="134"/>
      <c r="N51" s="134"/>
      <c r="P51" s="134"/>
      <c r="Q51" s="134"/>
    </row>
    <row r="52" spans="1:17" s="134" customFormat="1">
      <c r="A52" s="101" t="s">
        <v>33</v>
      </c>
      <c r="B52" s="7">
        <v>22</v>
      </c>
      <c r="C52" s="12">
        <v>1</v>
      </c>
      <c r="D52" s="13">
        <v>0</v>
      </c>
      <c r="E52" s="13">
        <v>0</v>
      </c>
      <c r="F52" s="13">
        <v>1</v>
      </c>
      <c r="G52" s="13">
        <v>0</v>
      </c>
      <c r="H52" s="13">
        <v>0</v>
      </c>
      <c r="I52" s="14">
        <v>0</v>
      </c>
      <c r="K52" s="143"/>
      <c r="L52" s="143"/>
      <c r="O52" s="143"/>
    </row>
    <row r="53" spans="1:17" s="134" customFormat="1">
      <c r="A53" s="102" t="s">
        <v>34</v>
      </c>
      <c r="B53" s="7">
        <v>23</v>
      </c>
      <c r="C53" s="12">
        <v>1</v>
      </c>
      <c r="D53" s="13">
        <v>0</v>
      </c>
      <c r="E53" s="13">
        <v>0</v>
      </c>
      <c r="F53" s="13">
        <v>1</v>
      </c>
      <c r="G53" s="13">
        <v>0</v>
      </c>
      <c r="H53" s="13">
        <v>0</v>
      </c>
      <c r="I53" s="14">
        <v>0</v>
      </c>
      <c r="K53" s="143"/>
      <c r="L53" s="143"/>
      <c r="O53" s="143"/>
    </row>
    <row r="54" spans="1:17" s="134" customFormat="1">
      <c r="A54" s="103" t="s">
        <v>35</v>
      </c>
      <c r="B54" s="7">
        <v>24</v>
      </c>
      <c r="C54" s="12">
        <v>1</v>
      </c>
      <c r="D54" s="13">
        <v>0</v>
      </c>
      <c r="E54" s="13">
        <v>0</v>
      </c>
      <c r="F54" s="13">
        <v>1</v>
      </c>
      <c r="G54" s="13">
        <v>0</v>
      </c>
      <c r="H54" s="13">
        <v>0</v>
      </c>
      <c r="I54" s="14">
        <v>0</v>
      </c>
      <c r="K54" s="143"/>
      <c r="L54" s="143"/>
      <c r="O54" s="143"/>
    </row>
    <row r="55" spans="1:17" s="134" customFormat="1">
      <c r="A55" s="104" t="s">
        <v>36</v>
      </c>
      <c r="B55" s="7">
        <v>25</v>
      </c>
      <c r="C55" s="12">
        <v>1</v>
      </c>
      <c r="D55" s="13">
        <v>0</v>
      </c>
      <c r="E55" s="13">
        <v>0</v>
      </c>
      <c r="F55" s="13">
        <v>1</v>
      </c>
      <c r="G55" s="13">
        <v>0</v>
      </c>
      <c r="H55" s="13">
        <v>0</v>
      </c>
      <c r="I55" s="14">
        <v>0</v>
      </c>
      <c r="K55" s="143"/>
      <c r="L55" s="143"/>
      <c r="O55" s="143"/>
    </row>
    <row r="56" spans="1:17">
      <c r="A56" s="105" t="s">
        <v>37</v>
      </c>
      <c r="B56" s="7">
        <v>26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3">
        <v>1</v>
      </c>
      <c r="I56" s="14">
        <v>1</v>
      </c>
      <c r="M56" s="134"/>
      <c r="N56" s="134"/>
      <c r="P56" s="134"/>
      <c r="Q56" s="134"/>
    </row>
    <row r="57" spans="1:17">
      <c r="A57" s="106" t="s">
        <v>38</v>
      </c>
      <c r="B57" s="7">
        <v>28</v>
      </c>
      <c r="C57" s="12">
        <v>1</v>
      </c>
      <c r="D57" s="13">
        <v>1</v>
      </c>
      <c r="E57" s="13">
        <v>0</v>
      </c>
      <c r="F57" s="13">
        <v>1</v>
      </c>
      <c r="G57" s="13">
        <v>0</v>
      </c>
      <c r="H57" s="13">
        <v>1</v>
      </c>
      <c r="I57" s="14">
        <v>1</v>
      </c>
      <c r="M57" s="134"/>
      <c r="N57" s="134"/>
      <c r="P57" s="134"/>
      <c r="Q57" s="134"/>
    </row>
    <row r="58" spans="1:17" s="134" customFormat="1">
      <c r="A58" s="107" t="s">
        <v>39</v>
      </c>
      <c r="B58" s="7">
        <v>32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3">
        <v>1</v>
      </c>
      <c r="I58" s="14">
        <v>1</v>
      </c>
      <c r="K58" s="143"/>
      <c r="L58" s="143"/>
      <c r="O58" s="143"/>
    </row>
    <row r="59" spans="1:17" s="134" customFormat="1">
      <c r="A59" s="108" t="s">
        <v>40</v>
      </c>
      <c r="B59" s="7">
        <v>33</v>
      </c>
      <c r="C59" s="12">
        <v>0</v>
      </c>
      <c r="D59" s="13">
        <v>0</v>
      </c>
      <c r="E59" s="13">
        <v>1</v>
      </c>
      <c r="F59" s="13">
        <v>0</v>
      </c>
      <c r="G59" s="13">
        <v>0</v>
      </c>
      <c r="H59" s="13">
        <v>1</v>
      </c>
      <c r="I59" s="14">
        <v>0</v>
      </c>
      <c r="K59" s="143"/>
      <c r="L59" s="143"/>
      <c r="O59" s="143"/>
    </row>
    <row r="60" spans="1:17" s="134" customFormat="1">
      <c r="A60" s="109" t="s">
        <v>41</v>
      </c>
      <c r="B60" s="7">
        <v>34</v>
      </c>
      <c r="C60" s="12">
        <v>0</v>
      </c>
      <c r="D60" s="13">
        <v>0</v>
      </c>
      <c r="E60" s="13">
        <v>0</v>
      </c>
      <c r="F60" s="13">
        <v>0</v>
      </c>
      <c r="G60" s="13">
        <v>0</v>
      </c>
      <c r="H60" s="13">
        <v>1</v>
      </c>
      <c r="I60" s="14">
        <v>0</v>
      </c>
      <c r="K60" s="143"/>
      <c r="L60" s="143"/>
      <c r="O60" s="143"/>
    </row>
    <row r="61" spans="1:17">
      <c r="A61" s="110" t="s">
        <v>42</v>
      </c>
      <c r="B61" s="7">
        <v>37</v>
      </c>
      <c r="C61" s="12">
        <v>1</v>
      </c>
      <c r="D61" s="13">
        <v>1</v>
      </c>
      <c r="E61" s="13">
        <v>0</v>
      </c>
      <c r="F61" s="13">
        <v>1</v>
      </c>
      <c r="G61" s="13">
        <v>0</v>
      </c>
      <c r="H61" s="13">
        <v>1</v>
      </c>
      <c r="I61" s="14">
        <v>0</v>
      </c>
      <c r="M61" s="134"/>
      <c r="N61" s="134"/>
      <c r="P61" s="134"/>
      <c r="Q61" s="134"/>
    </row>
    <row r="62" spans="1:17" ht="15.75" thickBot="1">
      <c r="A62" s="111" t="s">
        <v>15</v>
      </c>
      <c r="B62" s="26">
        <v>39</v>
      </c>
      <c r="C62" s="27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9">
        <v>0</v>
      </c>
      <c r="M62" s="134"/>
      <c r="N62" s="134"/>
      <c r="P62" s="134"/>
      <c r="Q62" s="134"/>
    </row>
  </sheetData>
  <mergeCells count="2">
    <mergeCell ref="C33:I33"/>
    <mergeCell ref="C1:J1"/>
  </mergeCells>
  <conditionalFormatting sqref="C35:I62">
    <cfRule type="iconSet" priority="1">
      <iconSet iconSet="3Symbols" showValue="0">
        <cfvo type="percent" val="0"/>
        <cfvo type="percent" val="33"/>
        <cfvo type="percent" val="67"/>
      </iconSet>
    </cfRule>
    <cfRule type="colorScale" priority="2">
      <colorScale>
        <cfvo type="min" val="0"/>
        <cfvo type="max" val="0"/>
        <color theme="5" tint="0.79998168889431442"/>
        <color theme="6" tint="0.79998168889431442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10"/>
  <sheetViews>
    <sheetView tabSelected="1" topLeftCell="A41" zoomScaleNormal="100" workbookViewId="0">
      <selection activeCell="K49" sqref="K49"/>
    </sheetView>
  </sheetViews>
  <sheetFormatPr defaultRowHeight="15"/>
  <cols>
    <col min="1" max="1" width="24.42578125" customWidth="1"/>
    <col min="10" max="10" width="12.140625" customWidth="1"/>
    <col min="11" max="12" width="9.140625" style="143"/>
    <col min="13" max="13" width="18.140625" bestFit="1" customWidth="1"/>
    <col min="14" max="14" width="7.140625" bestFit="1" customWidth="1"/>
    <col min="16" max="16" width="9.140625" style="143"/>
    <col min="17" max="17" width="15.28515625" bestFit="1" customWidth="1"/>
    <col min="18" max="19" width="8.140625" bestFit="1" customWidth="1"/>
    <col min="20" max="20" width="9.140625" style="143"/>
  </cols>
  <sheetData>
    <row r="1" spans="1:25" ht="30.75" customHeight="1" thickBot="1">
      <c r="A1" s="133" t="s">
        <v>96</v>
      </c>
      <c r="B1" s="32"/>
      <c r="C1" s="160" t="s">
        <v>94</v>
      </c>
      <c r="D1" s="161"/>
      <c r="E1" s="161"/>
      <c r="F1" s="161"/>
      <c r="G1" s="161"/>
      <c r="H1" s="161"/>
      <c r="I1" s="161"/>
      <c r="J1" s="162"/>
    </row>
    <row r="2" spans="1:25" ht="45.75" thickBot="1">
      <c r="A2" s="1" t="s">
        <v>95</v>
      </c>
      <c r="B2" s="13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130" t="s">
        <v>89</v>
      </c>
      <c r="M2" s="141" t="s">
        <v>90</v>
      </c>
      <c r="N2" s="153" t="s">
        <v>104</v>
      </c>
      <c r="O2" s="152" t="s">
        <v>103</v>
      </c>
      <c r="Q2" s="117" t="s">
        <v>93</v>
      </c>
      <c r="R2" s="153" t="s">
        <v>106</v>
      </c>
      <c r="S2" s="152" t="s">
        <v>103</v>
      </c>
      <c r="T2" s="151"/>
      <c r="U2" s="141" t="s">
        <v>101</v>
      </c>
    </row>
    <row r="3" spans="1:25">
      <c r="A3" s="33" t="s">
        <v>43</v>
      </c>
      <c r="B3" s="7">
        <v>1</v>
      </c>
      <c r="C3" s="31">
        <v>0</v>
      </c>
      <c r="D3" s="32">
        <v>0</v>
      </c>
      <c r="E3" s="32">
        <v>5.2905331039262799E-3</v>
      </c>
      <c r="F3" s="32">
        <v>0</v>
      </c>
      <c r="G3" s="32">
        <v>1.3050570962479609E-2</v>
      </c>
      <c r="H3" s="32">
        <v>0</v>
      </c>
      <c r="I3" s="114">
        <v>0</v>
      </c>
      <c r="J3" s="122">
        <v>0</v>
      </c>
      <c r="M3" s="140"/>
      <c r="N3" s="144">
        <f>SUM(C29:C41,C43:C46,C48,C53,D53,D48,D28:D41,E3:E27,E51,F53,F48,F43:F46,F28:F41,G3:G7,G10:G13,G18:G27,H16:H17,H27:H29,H42,H47:H53,I47:I50)/SUM(C3:I54)</f>
        <v>0.98974543477079135</v>
      </c>
      <c r="O3" s="144">
        <f>SQRT(3.84*N3*(1-N3)/V3)</f>
        <v>3.3817087307077241E-3</v>
      </c>
      <c r="P3" s="144"/>
      <c r="Q3" s="140" t="s">
        <v>43</v>
      </c>
      <c r="R3" s="144">
        <f>SUM(E3,G3)/SUM(C3:I3)</f>
        <v>1</v>
      </c>
      <c r="S3" s="150">
        <v>0</v>
      </c>
      <c r="U3" s="141" t="s">
        <v>102</v>
      </c>
      <c r="V3" s="143">
        <f>370+372+370+656+613+454+573</f>
        <v>3408</v>
      </c>
    </row>
    <row r="4" spans="1:25">
      <c r="A4" s="34" t="s">
        <v>44</v>
      </c>
      <c r="B4" s="7">
        <v>2</v>
      </c>
      <c r="C4" s="116">
        <v>0</v>
      </c>
      <c r="D4" s="142">
        <v>0</v>
      </c>
      <c r="E4" s="142">
        <v>5.2895955895603051E-2</v>
      </c>
      <c r="F4" s="142">
        <v>0</v>
      </c>
      <c r="G4" s="142">
        <v>3.4257748776508973E-2</v>
      </c>
      <c r="H4" s="142">
        <v>0</v>
      </c>
      <c r="I4" s="115">
        <v>0</v>
      </c>
      <c r="J4" s="118">
        <v>0</v>
      </c>
      <c r="M4" s="131" t="s">
        <v>91</v>
      </c>
      <c r="N4" s="154" t="s">
        <v>105</v>
      </c>
      <c r="O4" s="152" t="s">
        <v>103</v>
      </c>
      <c r="Q4" s="140" t="s">
        <v>44</v>
      </c>
      <c r="R4" s="144">
        <f t="shared" ref="R4:R7" si="0">SUM(E4,G4)/SUM(C4:I4)</f>
        <v>1</v>
      </c>
      <c r="S4" s="150">
        <v>0</v>
      </c>
      <c r="U4" s="141" t="s">
        <v>3</v>
      </c>
      <c r="V4" s="143">
        <v>370</v>
      </c>
      <c r="Y4" s="139"/>
    </row>
    <row r="5" spans="1:25">
      <c r="A5" s="35" t="s">
        <v>45</v>
      </c>
      <c r="B5" s="7">
        <v>3</v>
      </c>
      <c r="C5" s="116">
        <v>0</v>
      </c>
      <c r="D5" s="142">
        <v>0</v>
      </c>
      <c r="E5" s="142">
        <v>0.10092497584215761</v>
      </c>
      <c r="F5" s="142">
        <v>0</v>
      </c>
      <c r="G5" s="142">
        <v>1.6313213703099511E-3</v>
      </c>
      <c r="H5" s="142">
        <v>0</v>
      </c>
      <c r="I5" s="115">
        <v>0</v>
      </c>
      <c r="J5" s="118">
        <v>0</v>
      </c>
      <c r="M5" s="140" t="s">
        <v>3</v>
      </c>
      <c r="N5" s="144">
        <f>SUM(C29:C41,C43:C46,C48,C53)/SUM(C3:C54)</f>
        <v>0.99873313673322195</v>
      </c>
      <c r="O5" s="144">
        <f>SQRT(6.63*N5*(1-N5)/V4)</f>
        <v>4.7615188042858534E-3</v>
      </c>
      <c r="P5" s="144"/>
      <c r="Q5" s="140" t="s">
        <v>45</v>
      </c>
      <c r="R5" s="144">
        <f t="shared" si="0"/>
        <v>1</v>
      </c>
      <c r="S5" s="150">
        <v>0</v>
      </c>
      <c r="U5" s="141" t="s">
        <v>4</v>
      </c>
      <c r="V5" s="143">
        <v>372</v>
      </c>
      <c r="Y5" s="139"/>
    </row>
    <row r="6" spans="1:25">
      <c r="A6" s="36" t="s">
        <v>46</v>
      </c>
      <c r="B6" s="7">
        <v>4</v>
      </c>
      <c r="C6" s="116">
        <v>0</v>
      </c>
      <c r="D6" s="142">
        <v>0</v>
      </c>
      <c r="E6" s="142">
        <v>0.1073847144383453</v>
      </c>
      <c r="F6" s="142">
        <v>0</v>
      </c>
      <c r="G6" s="142">
        <v>0</v>
      </c>
      <c r="H6" s="142">
        <v>0</v>
      </c>
      <c r="I6" s="115">
        <v>0</v>
      </c>
      <c r="J6" s="118">
        <v>0</v>
      </c>
      <c r="M6" s="140" t="s">
        <v>4</v>
      </c>
      <c r="N6" s="144">
        <f>SUM(D28:D41,D48,D53)/SUM(D3:D54)</f>
        <v>0.99990070893046701</v>
      </c>
      <c r="O6" s="144">
        <f t="shared" ref="O6:O11" si="1">SQRT(6.63*N6*(1-N6)/V5)</f>
        <v>1.3302057684156919E-3</v>
      </c>
      <c r="P6" s="144"/>
      <c r="Q6" s="140" t="s">
        <v>46</v>
      </c>
      <c r="R6" s="144">
        <f t="shared" si="0"/>
        <v>1</v>
      </c>
      <c r="S6" s="150">
        <v>0</v>
      </c>
      <c r="U6" s="141" t="s">
        <v>5</v>
      </c>
      <c r="V6" s="143">
        <v>370</v>
      </c>
      <c r="Y6" s="139"/>
    </row>
    <row r="7" spans="1:25">
      <c r="A7" s="37" t="s">
        <v>47</v>
      </c>
      <c r="B7" s="7">
        <v>5</v>
      </c>
      <c r="C7" s="116">
        <v>0</v>
      </c>
      <c r="D7" s="142">
        <v>0</v>
      </c>
      <c r="E7" s="142">
        <v>5.8048487849212847E-3</v>
      </c>
      <c r="F7" s="142">
        <v>0</v>
      </c>
      <c r="G7" s="142">
        <v>0</v>
      </c>
      <c r="H7" s="142">
        <v>0</v>
      </c>
      <c r="I7" s="115">
        <v>0</v>
      </c>
      <c r="J7" s="118">
        <v>0</v>
      </c>
      <c r="M7" s="140" t="s">
        <v>5</v>
      </c>
      <c r="N7" s="144">
        <f>SUM(E3:E27,E51)/SUM(E3:E54)</f>
        <v>0.99957382441805731</v>
      </c>
      <c r="O7" s="144">
        <f t="shared" si="1"/>
        <v>2.7628519980586546E-3</v>
      </c>
      <c r="P7" s="144"/>
      <c r="Q7" s="140" t="s">
        <v>47</v>
      </c>
      <c r="R7" s="144">
        <f t="shared" si="0"/>
        <v>1</v>
      </c>
      <c r="S7" s="150">
        <v>0</v>
      </c>
      <c r="U7" s="141" t="s">
        <v>6</v>
      </c>
      <c r="V7" s="143">
        <v>656</v>
      </c>
      <c r="Y7" s="139"/>
    </row>
    <row r="8" spans="1:25">
      <c r="A8" s="38" t="s">
        <v>48</v>
      </c>
      <c r="B8" s="7">
        <v>6</v>
      </c>
      <c r="C8" s="116">
        <v>0</v>
      </c>
      <c r="D8" s="142">
        <v>0</v>
      </c>
      <c r="E8" s="142">
        <v>3.5942426135167804E-5</v>
      </c>
      <c r="F8" s="142">
        <v>0</v>
      </c>
      <c r="G8" s="142">
        <v>0</v>
      </c>
      <c r="H8" s="142">
        <v>0</v>
      </c>
      <c r="I8" s="115">
        <v>0</v>
      </c>
      <c r="J8" s="118">
        <v>0</v>
      </c>
      <c r="M8" s="140" t="s">
        <v>6</v>
      </c>
      <c r="N8" s="144">
        <f>SUM(F28:F41,F43:F46,F48,F53)/SUM(F3:F54)</f>
        <v>0.99695121951219501</v>
      </c>
      <c r="O8" s="144">
        <f t="shared" si="1"/>
        <v>5.5424894757178369E-3</v>
      </c>
      <c r="P8" s="144"/>
      <c r="Q8" s="140" t="s">
        <v>48</v>
      </c>
      <c r="R8" s="144">
        <f>SUM(E8)/SUM(C8:I8)</f>
        <v>1</v>
      </c>
      <c r="S8" s="150">
        <v>0</v>
      </c>
      <c r="U8" s="141" t="s">
        <v>7</v>
      </c>
      <c r="V8" s="143">
        <v>613</v>
      </c>
      <c r="Y8" s="139"/>
    </row>
    <row r="9" spans="1:25">
      <c r="A9" s="39" t="s">
        <v>49</v>
      </c>
      <c r="B9" s="7">
        <v>7</v>
      </c>
      <c r="C9" s="116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115">
        <v>0</v>
      </c>
      <c r="J9" s="118">
        <v>0</v>
      </c>
      <c r="M9" s="140" t="s">
        <v>7</v>
      </c>
      <c r="N9" s="144">
        <f>SUM(G3:G7,G10:G13,G18:G27)/SUM(G3:G54)</f>
        <v>0.99510603588907021</v>
      </c>
      <c r="O9" s="144">
        <f t="shared" si="1"/>
        <v>7.2575760820615641E-3</v>
      </c>
      <c r="P9" s="144"/>
      <c r="Q9" s="140" t="s">
        <v>49</v>
      </c>
      <c r="R9" s="144" t="e">
        <f>SUM(E9)/SUM(C9:I9)</f>
        <v>#DIV/0!</v>
      </c>
      <c r="S9" s="150"/>
      <c r="U9" s="141" t="s">
        <v>8</v>
      </c>
      <c r="V9" s="143">
        <v>454</v>
      </c>
      <c r="Y9" s="139"/>
    </row>
    <row r="10" spans="1:25">
      <c r="A10" s="40" t="s">
        <v>50</v>
      </c>
      <c r="B10" s="7">
        <v>8</v>
      </c>
      <c r="C10" s="116">
        <v>0</v>
      </c>
      <c r="D10" s="142">
        <v>0</v>
      </c>
      <c r="E10" s="142">
        <v>9.5441401508055985E-3</v>
      </c>
      <c r="F10" s="142">
        <v>0</v>
      </c>
      <c r="G10" s="142">
        <v>0.20554649265905384</v>
      </c>
      <c r="H10" s="142">
        <v>0</v>
      </c>
      <c r="I10" s="115">
        <v>0</v>
      </c>
      <c r="J10" s="118">
        <v>0</v>
      </c>
      <c r="M10" s="140" t="s">
        <v>8</v>
      </c>
      <c r="N10" s="144">
        <f>SUM(H16:H17,H27:H29,H42,H47:H53)/SUM(H3:H54)</f>
        <v>0.94493392070484572</v>
      </c>
      <c r="O10" s="144">
        <f t="shared" si="1"/>
        <v>2.756586566141964E-2</v>
      </c>
      <c r="P10" s="144"/>
      <c r="Q10" s="140" t="s">
        <v>50</v>
      </c>
      <c r="R10" s="144">
        <f t="shared" ref="R10:R13" si="2">SUM(E10,G10)/SUM(C10:I10)</f>
        <v>1</v>
      </c>
      <c r="S10" s="150">
        <v>0</v>
      </c>
      <c r="U10" s="141" t="s">
        <v>9</v>
      </c>
      <c r="V10" s="143">
        <v>573</v>
      </c>
      <c r="Y10" s="139"/>
    </row>
    <row r="11" spans="1:25">
      <c r="A11" s="41" t="s">
        <v>51</v>
      </c>
      <c r="B11" s="7">
        <v>9</v>
      </c>
      <c r="C11" s="116">
        <v>0</v>
      </c>
      <c r="D11" s="142">
        <v>0</v>
      </c>
      <c r="E11" s="142">
        <v>5.5929818202751058E-2</v>
      </c>
      <c r="F11" s="142">
        <v>0</v>
      </c>
      <c r="G11" s="142">
        <v>0.29200652528548127</v>
      </c>
      <c r="H11" s="142">
        <v>0</v>
      </c>
      <c r="I11" s="115">
        <v>0</v>
      </c>
      <c r="J11" s="118">
        <v>0</v>
      </c>
      <c r="M11" s="140" t="s">
        <v>9</v>
      </c>
      <c r="N11" s="144">
        <f>SUM(I47:I50)/SUM(I3:I54)</f>
        <v>0.99301919720767895</v>
      </c>
      <c r="O11" s="144">
        <f t="shared" si="1"/>
        <v>8.9559355608760192E-3</v>
      </c>
      <c r="P11" s="144"/>
      <c r="Q11" s="140" t="s">
        <v>51</v>
      </c>
      <c r="R11" s="144">
        <f t="shared" si="2"/>
        <v>1</v>
      </c>
      <c r="S11" s="150">
        <v>0</v>
      </c>
      <c r="Y11" s="139"/>
    </row>
    <row r="12" spans="1:25">
      <c r="A12" s="42" t="s">
        <v>52</v>
      </c>
      <c r="B12" s="7">
        <v>10</v>
      </c>
      <c r="C12" s="116">
        <v>0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15">
        <v>0</v>
      </c>
      <c r="J12" s="118">
        <v>0</v>
      </c>
      <c r="M12" s="140"/>
      <c r="Q12" s="140" t="s">
        <v>52</v>
      </c>
      <c r="R12" s="144" t="e">
        <f t="shared" si="2"/>
        <v>#DIV/0!</v>
      </c>
      <c r="S12" s="150"/>
      <c r="Y12" s="139"/>
    </row>
    <row r="13" spans="1:25">
      <c r="A13" s="43" t="s">
        <v>53</v>
      </c>
      <c r="B13" s="7">
        <v>11</v>
      </c>
      <c r="C13" s="116">
        <v>0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15">
        <v>0</v>
      </c>
      <c r="J13" s="118">
        <v>0</v>
      </c>
      <c r="Q13" s="140" t="s">
        <v>53</v>
      </c>
      <c r="R13" s="144" t="e">
        <f t="shared" si="2"/>
        <v>#DIV/0!</v>
      </c>
      <c r="S13" s="150"/>
      <c r="Y13" s="139"/>
    </row>
    <row r="14" spans="1:25">
      <c r="A14" s="44" t="s">
        <v>54</v>
      </c>
      <c r="B14" s="7">
        <v>12</v>
      </c>
      <c r="C14" s="116">
        <v>0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115">
        <v>0</v>
      </c>
      <c r="J14" s="118">
        <v>0</v>
      </c>
      <c r="Q14" s="140" t="s">
        <v>54</v>
      </c>
      <c r="R14" s="144" t="e">
        <f>SUM(E14)/SUM(C14:I14)</f>
        <v>#DIV/0!</v>
      </c>
      <c r="S14" s="150"/>
      <c r="Y14" s="139"/>
    </row>
    <row r="15" spans="1:25">
      <c r="A15" s="45" t="s">
        <v>55</v>
      </c>
      <c r="B15" s="7">
        <v>13</v>
      </c>
      <c r="C15" s="116">
        <v>0</v>
      </c>
      <c r="D15" s="142">
        <v>0</v>
      </c>
      <c r="E15" s="142">
        <v>0</v>
      </c>
      <c r="F15" s="142">
        <v>0</v>
      </c>
      <c r="G15" s="142">
        <v>0</v>
      </c>
      <c r="H15" s="142">
        <v>0</v>
      </c>
      <c r="I15" s="115">
        <v>0</v>
      </c>
      <c r="J15" s="118">
        <v>0</v>
      </c>
      <c r="Q15" s="140" t="s">
        <v>55</v>
      </c>
      <c r="R15" s="144" t="e">
        <f>SUM(E15)/SUM(C15:I15)</f>
        <v>#DIV/0!</v>
      </c>
      <c r="S15" s="150"/>
      <c r="Y15" s="139"/>
    </row>
    <row r="16" spans="1:25">
      <c r="A16" s="46" t="s">
        <v>19</v>
      </c>
      <c r="B16" s="7">
        <v>16</v>
      </c>
      <c r="C16" s="116">
        <v>8.935275904828408E-6</v>
      </c>
      <c r="D16" s="142">
        <v>0</v>
      </c>
      <c r="E16" s="142">
        <v>5.3979114478129449E-5</v>
      </c>
      <c r="F16" s="142">
        <v>0</v>
      </c>
      <c r="G16" s="142">
        <v>0</v>
      </c>
      <c r="H16" s="142">
        <v>0.49559471365638769</v>
      </c>
      <c r="I16" s="115">
        <v>1.7452006980802793E-3</v>
      </c>
      <c r="J16" s="118">
        <v>0</v>
      </c>
      <c r="Q16" s="140" t="s">
        <v>19</v>
      </c>
      <c r="R16" s="144">
        <f>SUM(E16,H16)/SUM(C16:I16)</f>
        <v>0.99647340973429621</v>
      </c>
      <c r="S16" s="150">
        <v>9.4125909194063377E-3</v>
      </c>
      <c r="Y16" s="139"/>
    </row>
    <row r="17" spans="1:25">
      <c r="A17" s="47" t="s">
        <v>20</v>
      </c>
      <c r="B17" s="7">
        <v>17</v>
      </c>
      <c r="C17" s="116">
        <v>9.1781783508371401E-4</v>
      </c>
      <c r="D17" s="142">
        <v>0</v>
      </c>
      <c r="E17" s="142">
        <v>7.7596938533390936E-4</v>
      </c>
      <c r="F17" s="142">
        <v>0</v>
      </c>
      <c r="G17" s="142">
        <v>0</v>
      </c>
      <c r="H17" s="142">
        <v>1.3215859030837005E-2</v>
      </c>
      <c r="I17" s="115">
        <v>0</v>
      </c>
      <c r="J17" s="118">
        <v>0</v>
      </c>
      <c r="Q17" s="140" t="s">
        <v>20</v>
      </c>
      <c r="R17" s="144">
        <f>SUM(E17,H17)/SUM(C17:I17)</f>
        <v>0.93844134061822693</v>
      </c>
      <c r="S17" s="150">
        <v>3.9795451544571814E-2</v>
      </c>
      <c r="Y17" s="139"/>
    </row>
    <row r="18" spans="1:25">
      <c r="A18" s="48" t="s">
        <v>21</v>
      </c>
      <c r="B18" s="7">
        <v>18</v>
      </c>
      <c r="C18" s="116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15">
        <v>0</v>
      </c>
      <c r="J18" s="118">
        <v>0</v>
      </c>
      <c r="Q18" s="140" t="s">
        <v>21</v>
      </c>
      <c r="R18" s="144" t="e">
        <f t="shared" ref="R18:R26" si="3">SUM(E18,G18)/SUM(C18:I18)</f>
        <v>#DIV/0!</v>
      </c>
      <c r="S18" s="150"/>
      <c r="Y18" s="139"/>
    </row>
    <row r="19" spans="1:25">
      <c r="A19" s="49" t="s">
        <v>56</v>
      </c>
      <c r="B19" s="7">
        <v>19</v>
      </c>
      <c r="C19" s="116">
        <v>0</v>
      </c>
      <c r="D19" s="142">
        <v>0</v>
      </c>
      <c r="E19" s="142">
        <v>0</v>
      </c>
      <c r="F19" s="142">
        <v>0</v>
      </c>
      <c r="G19" s="142">
        <v>0</v>
      </c>
      <c r="H19" s="142">
        <v>0</v>
      </c>
      <c r="I19" s="115">
        <v>0</v>
      </c>
      <c r="J19" s="118">
        <v>0</v>
      </c>
      <c r="Q19" s="140" t="s">
        <v>56</v>
      </c>
      <c r="R19" s="144" t="e">
        <f t="shared" si="3"/>
        <v>#DIV/0!</v>
      </c>
      <c r="S19" s="150"/>
      <c r="Y19" s="139"/>
    </row>
    <row r="20" spans="1:25">
      <c r="A20" s="50" t="s">
        <v>57</v>
      </c>
      <c r="B20" s="7">
        <v>20</v>
      </c>
      <c r="C20" s="116">
        <v>0</v>
      </c>
      <c r="D20" s="142">
        <v>0</v>
      </c>
      <c r="E20" s="142">
        <v>0</v>
      </c>
      <c r="F20" s="142">
        <v>0</v>
      </c>
      <c r="G20" s="142">
        <v>0</v>
      </c>
      <c r="H20" s="142">
        <v>0</v>
      </c>
      <c r="I20" s="115">
        <v>0</v>
      </c>
      <c r="J20" s="118">
        <v>0</v>
      </c>
      <c r="Q20" s="140" t="s">
        <v>57</v>
      </c>
      <c r="R20" s="144" t="e">
        <f t="shared" si="3"/>
        <v>#DIV/0!</v>
      </c>
      <c r="S20" s="150"/>
      <c r="Y20" s="139"/>
    </row>
    <row r="21" spans="1:25">
      <c r="A21" s="51" t="s">
        <v>58</v>
      </c>
      <c r="B21" s="7">
        <v>21</v>
      </c>
      <c r="C21" s="116">
        <v>0</v>
      </c>
      <c r="D21" s="142">
        <v>0</v>
      </c>
      <c r="E21" s="142">
        <v>0.23626475180358547</v>
      </c>
      <c r="F21" s="142">
        <v>0</v>
      </c>
      <c r="G21" s="142">
        <v>0.17781402936378465</v>
      </c>
      <c r="H21" s="142">
        <v>0</v>
      </c>
      <c r="I21" s="115">
        <v>0</v>
      </c>
      <c r="J21" s="118">
        <v>0</v>
      </c>
      <c r="Q21" s="140" t="s">
        <v>58</v>
      </c>
      <c r="R21" s="144">
        <f t="shared" si="3"/>
        <v>1</v>
      </c>
      <c r="S21" s="150">
        <v>0</v>
      </c>
      <c r="Y21" s="139"/>
    </row>
    <row r="22" spans="1:25">
      <c r="A22" s="52" t="s">
        <v>59</v>
      </c>
      <c r="B22" s="7">
        <v>22</v>
      </c>
      <c r="C22" s="116">
        <v>2.662544555708547E-4</v>
      </c>
      <c r="D22" s="142">
        <v>4.2742221355264268E-6</v>
      </c>
      <c r="E22" s="142">
        <v>0.24849013197277917</v>
      </c>
      <c r="F22" s="142">
        <v>0</v>
      </c>
      <c r="G22" s="142">
        <v>0.13050570962479607</v>
      </c>
      <c r="H22" s="142">
        <v>2.2026431718061676E-3</v>
      </c>
      <c r="I22" s="115">
        <v>0</v>
      </c>
      <c r="J22" s="118">
        <v>0</v>
      </c>
      <c r="Q22" s="140" t="s">
        <v>59</v>
      </c>
      <c r="R22" s="144">
        <f t="shared" si="3"/>
        <v>0.99351671626703275</v>
      </c>
      <c r="S22" s="150">
        <v>1.5130907041411516E-3</v>
      </c>
      <c r="Y22" s="139"/>
    </row>
    <row r="23" spans="1:25">
      <c r="A23" s="53" t="s">
        <v>60</v>
      </c>
      <c r="B23" s="7">
        <v>23</v>
      </c>
      <c r="C23" s="116">
        <v>1.6549264025392292E-5</v>
      </c>
      <c r="D23" s="142">
        <v>0</v>
      </c>
      <c r="E23" s="142">
        <v>9.6481715559096876E-2</v>
      </c>
      <c r="F23" s="142">
        <v>0</v>
      </c>
      <c r="G23" s="142">
        <v>8.1566068515497546E-3</v>
      </c>
      <c r="H23" s="142">
        <v>0</v>
      </c>
      <c r="I23" s="115">
        <v>0</v>
      </c>
      <c r="J23" s="118">
        <v>0</v>
      </c>
      <c r="Q23" s="140" t="s">
        <v>60</v>
      </c>
      <c r="R23" s="144">
        <f t="shared" si="3"/>
        <v>0.99984186819246379</v>
      </c>
      <c r="S23" s="150">
        <v>4.3531479510861953E-4</v>
      </c>
      <c r="Y23" s="139"/>
    </row>
    <row r="24" spans="1:25">
      <c r="A24" s="54" t="s">
        <v>61</v>
      </c>
      <c r="B24" s="7">
        <v>24</v>
      </c>
      <c r="C24" s="116">
        <v>0</v>
      </c>
      <c r="D24" s="142">
        <v>0</v>
      </c>
      <c r="E24" s="142">
        <v>1.4241324465135858E-2</v>
      </c>
      <c r="F24" s="142">
        <v>0</v>
      </c>
      <c r="G24" s="142">
        <v>0</v>
      </c>
      <c r="H24" s="142">
        <v>1.5418502202643172E-2</v>
      </c>
      <c r="I24" s="115">
        <v>0</v>
      </c>
      <c r="J24" s="118">
        <v>0</v>
      </c>
      <c r="Q24" s="140" t="s">
        <v>61</v>
      </c>
      <c r="R24" s="144">
        <f t="shared" si="3"/>
        <v>0.48015535035499479</v>
      </c>
      <c r="S24" s="150">
        <v>3.3947575251549414E-2</v>
      </c>
      <c r="Y24" s="139"/>
    </row>
    <row r="25" spans="1:25">
      <c r="A25" s="55" t="s">
        <v>23</v>
      </c>
      <c r="B25" s="7">
        <v>25</v>
      </c>
      <c r="C25" s="116">
        <v>0</v>
      </c>
      <c r="D25" s="142">
        <v>0</v>
      </c>
      <c r="E25" s="142">
        <v>0</v>
      </c>
      <c r="F25" s="142">
        <v>0</v>
      </c>
      <c r="G25" s="142">
        <v>0</v>
      </c>
      <c r="H25" s="142">
        <v>0</v>
      </c>
      <c r="I25" s="115">
        <v>0</v>
      </c>
      <c r="J25" s="118">
        <v>0</v>
      </c>
      <c r="Q25" s="140" t="s">
        <v>23</v>
      </c>
      <c r="R25" s="144" t="e">
        <f t="shared" si="3"/>
        <v>#DIV/0!</v>
      </c>
      <c r="S25" s="150"/>
      <c r="Y25" s="139"/>
    </row>
    <row r="26" spans="1:25">
      <c r="A26" s="56" t="s">
        <v>24</v>
      </c>
      <c r="B26" s="7">
        <v>29</v>
      </c>
      <c r="C26" s="116">
        <v>5.7306436193277492E-5</v>
      </c>
      <c r="D26" s="142">
        <v>6.300252504027618E-5</v>
      </c>
      <c r="E26" s="142">
        <v>6.5432102730527825E-2</v>
      </c>
      <c r="F26" s="142">
        <v>3.0487804878048782E-3</v>
      </c>
      <c r="G26" s="142">
        <v>0.13213703099510604</v>
      </c>
      <c r="H26" s="142">
        <v>2.2026431718061676E-3</v>
      </c>
      <c r="I26" s="115">
        <v>0</v>
      </c>
      <c r="J26" s="118">
        <v>0</v>
      </c>
      <c r="Q26" s="140" t="s">
        <v>24</v>
      </c>
      <c r="R26" s="144">
        <f t="shared" si="3"/>
        <v>0.97353055243356701</v>
      </c>
      <c r="S26" s="150">
        <v>8.0781919533174911E-3</v>
      </c>
      <c r="Y26" s="139"/>
    </row>
    <row r="27" spans="1:25">
      <c r="A27" s="57" t="s">
        <v>25</v>
      </c>
      <c r="B27" s="7">
        <v>30</v>
      </c>
      <c r="C27" s="116">
        <v>0</v>
      </c>
      <c r="D27" s="142">
        <v>3.2014322357106336E-5</v>
      </c>
      <c r="E27" s="142">
        <v>2.2920542474946864E-5</v>
      </c>
      <c r="F27" s="142">
        <v>0</v>
      </c>
      <c r="G27" s="142">
        <v>0</v>
      </c>
      <c r="H27" s="142">
        <v>2.2026431718061676E-3</v>
      </c>
      <c r="I27" s="115">
        <v>0</v>
      </c>
      <c r="J27" s="118">
        <v>0</v>
      </c>
      <c r="Q27" s="140" t="s">
        <v>25</v>
      </c>
      <c r="R27" s="144">
        <f>SUM(E27,G27:H27)/SUM(C27:I27)</f>
        <v>0.98581917354016302</v>
      </c>
      <c r="S27" s="150">
        <v>0.13624179006457596</v>
      </c>
      <c r="Y27" s="139"/>
    </row>
    <row r="28" spans="1:25">
      <c r="A28" s="58" t="s">
        <v>62</v>
      </c>
      <c r="B28" s="7">
        <v>31</v>
      </c>
      <c r="C28" s="116">
        <v>0</v>
      </c>
      <c r="D28" s="142">
        <v>8.7901830227328972E-3</v>
      </c>
      <c r="E28" s="143">
        <v>4.224233896539205E-5</v>
      </c>
      <c r="F28" s="142">
        <v>4.5731707317073168E-3</v>
      </c>
      <c r="G28" s="142">
        <v>0</v>
      </c>
      <c r="H28" s="142">
        <v>0</v>
      </c>
      <c r="I28" s="115">
        <v>0</v>
      </c>
      <c r="J28" s="118">
        <v>0</v>
      </c>
      <c r="Q28" s="140" t="s">
        <v>62</v>
      </c>
      <c r="R28" s="144">
        <f>SUM(D28,F28,H28)/SUM(C28:I28)</f>
        <v>0.99684890260223702</v>
      </c>
      <c r="S28" s="150">
        <v>9.3289471174933299E-3</v>
      </c>
      <c r="Y28" s="139"/>
    </row>
    <row r="29" spans="1:25">
      <c r="A29" s="59" t="s">
        <v>63</v>
      </c>
      <c r="B29" s="7">
        <v>32</v>
      </c>
      <c r="C29" s="116">
        <v>0.13129243442049626</v>
      </c>
      <c r="D29" s="142">
        <v>4.5936605769943947E-2</v>
      </c>
      <c r="E29" s="142">
        <v>0</v>
      </c>
      <c r="F29" s="142">
        <v>0.3048780487804878</v>
      </c>
      <c r="G29" s="142">
        <v>0</v>
      </c>
      <c r="H29" s="142">
        <v>4.185022026431718E-2</v>
      </c>
      <c r="I29" s="115">
        <v>0</v>
      </c>
      <c r="J29" s="118">
        <v>0</v>
      </c>
      <c r="Q29" s="140" t="s">
        <v>63</v>
      </c>
      <c r="R29" s="144">
        <f>SUM(C29:D29,F29, H29)/SUM(C29:I29)</f>
        <v>1</v>
      </c>
      <c r="S29" s="150">
        <v>0</v>
      </c>
      <c r="Y29" s="139"/>
    </row>
    <row r="30" spans="1:25">
      <c r="A30" s="60" t="s">
        <v>64</v>
      </c>
      <c r="B30" s="7">
        <v>33</v>
      </c>
      <c r="C30" s="116">
        <v>2.9398815008776563E-3</v>
      </c>
      <c r="D30" s="142">
        <v>2.7356647018654217E-3</v>
      </c>
      <c r="E30" s="142">
        <v>0</v>
      </c>
      <c r="F30" s="142">
        <v>0</v>
      </c>
      <c r="G30" s="142">
        <v>0</v>
      </c>
      <c r="H30" s="142">
        <v>2.2026431718061676E-3</v>
      </c>
      <c r="I30" s="115">
        <v>0</v>
      </c>
      <c r="J30" s="118">
        <v>0</v>
      </c>
      <c r="Q30" s="140" t="s">
        <v>64</v>
      </c>
      <c r="R30" s="144">
        <f t="shared" ref="R30:R41" si="4">SUM(C30:D30,F30)/SUM(C30:I30)</f>
        <v>0.72041251268700401</v>
      </c>
      <c r="S30" s="150">
        <v>3.7833052053102098E-2</v>
      </c>
      <c r="Y30" s="139"/>
    </row>
    <row r="31" spans="1:25">
      <c r="A31" s="61" t="s">
        <v>65</v>
      </c>
      <c r="B31" s="7">
        <v>34</v>
      </c>
      <c r="C31" s="116">
        <v>3.618626094137867E-3</v>
      </c>
      <c r="D31" s="142">
        <v>4.0870528162095538E-3</v>
      </c>
      <c r="E31" s="142">
        <v>0</v>
      </c>
      <c r="F31" s="142">
        <v>9.1463414634146336E-3</v>
      </c>
      <c r="G31" s="142">
        <v>0</v>
      </c>
      <c r="H31" s="142">
        <v>0</v>
      </c>
      <c r="I31" s="115">
        <v>0</v>
      </c>
      <c r="J31" s="118">
        <v>0</v>
      </c>
      <c r="Q31" s="140" t="s">
        <v>65</v>
      </c>
      <c r="R31" s="144">
        <f t="shared" si="4"/>
        <v>1</v>
      </c>
      <c r="S31" s="150">
        <v>0</v>
      </c>
      <c r="Y31" s="139"/>
    </row>
    <row r="32" spans="1:25">
      <c r="A32" s="62" t="s">
        <v>66</v>
      </c>
      <c r="B32" s="7">
        <v>35</v>
      </c>
      <c r="C32" s="116">
        <v>0.35520590387561524</v>
      </c>
      <c r="D32" s="142">
        <v>1.807322544814886E-2</v>
      </c>
      <c r="E32" s="142">
        <v>1.0251151122569109E-6</v>
      </c>
      <c r="F32" s="142">
        <v>0.46798780487804881</v>
      </c>
      <c r="G32" s="142">
        <v>3.2626427406199023E-3</v>
      </c>
      <c r="H32" s="142">
        <v>0</v>
      </c>
      <c r="I32" s="115">
        <v>0</v>
      </c>
      <c r="J32" s="118">
        <v>0</v>
      </c>
      <c r="Q32" s="140" t="s">
        <v>66</v>
      </c>
      <c r="R32" s="144">
        <f t="shared" si="4"/>
        <v>0.99613552445846132</v>
      </c>
      <c r="S32" s="150">
        <v>3.2738867507793971E-3</v>
      </c>
      <c r="Y32" s="139"/>
    </row>
    <row r="33" spans="1:25">
      <c r="A33" s="63" t="s">
        <v>67</v>
      </c>
      <c r="B33" s="7">
        <v>36</v>
      </c>
      <c r="C33" s="116">
        <v>5.8794986076318542E-2</v>
      </c>
      <c r="D33" s="142">
        <v>1.9432716087213913E-3</v>
      </c>
      <c r="E33" s="142">
        <v>0</v>
      </c>
      <c r="F33" s="142">
        <v>1.5243902439024391E-3</v>
      </c>
      <c r="G33" s="142">
        <v>0</v>
      </c>
      <c r="H33" s="142">
        <v>8.8105726872246704E-3</v>
      </c>
      <c r="I33" s="115">
        <v>0</v>
      </c>
      <c r="J33" s="118">
        <v>1</v>
      </c>
      <c r="Q33" s="140" t="s">
        <v>67</v>
      </c>
      <c r="R33" s="144">
        <f t="shared" si="4"/>
        <v>0.87603526882781324</v>
      </c>
      <c r="S33" s="150">
        <v>5.6781549243678153E-3</v>
      </c>
      <c r="Y33" s="139"/>
    </row>
    <row r="34" spans="1:25">
      <c r="A34" s="64" t="s">
        <v>68</v>
      </c>
      <c r="B34" s="7">
        <v>37</v>
      </c>
      <c r="C34" s="116">
        <v>1.385031073983445E-2</v>
      </c>
      <c r="D34" s="142">
        <v>4.6719130705581648E-4</v>
      </c>
      <c r="E34" s="142">
        <v>0</v>
      </c>
      <c r="F34" s="142">
        <v>6.0975609756097563E-3</v>
      </c>
      <c r="G34" s="142">
        <v>0</v>
      </c>
      <c r="H34" s="142">
        <v>0</v>
      </c>
      <c r="I34" s="115">
        <v>0</v>
      </c>
      <c r="J34" s="118">
        <v>0</v>
      </c>
      <c r="Q34" s="140" t="s">
        <v>68</v>
      </c>
      <c r="R34" s="144">
        <f t="shared" si="4"/>
        <v>1</v>
      </c>
      <c r="S34" s="150">
        <v>0</v>
      </c>
      <c r="Y34" s="139"/>
    </row>
    <row r="35" spans="1:25">
      <c r="A35" s="65" t="s">
        <v>69</v>
      </c>
      <c r="B35" s="7">
        <v>38</v>
      </c>
      <c r="C35" s="116">
        <v>0.12186048675819225</v>
      </c>
      <c r="D35" s="142">
        <v>7.573426271647233E-4</v>
      </c>
      <c r="E35" s="142">
        <v>3.0704736074532219E-4</v>
      </c>
      <c r="F35" s="142">
        <v>6.25E-2</v>
      </c>
      <c r="G35" s="142">
        <v>0</v>
      </c>
      <c r="H35" s="142">
        <v>2.2026431718061676E-3</v>
      </c>
      <c r="I35" s="115">
        <v>0</v>
      </c>
      <c r="J35" s="118">
        <v>0</v>
      </c>
      <c r="Q35" s="140" t="s">
        <v>69</v>
      </c>
      <c r="R35" s="144">
        <f t="shared" si="4"/>
        <v>0.98662408087230735</v>
      </c>
      <c r="S35" s="150">
        <v>3.3387629161107336E-3</v>
      </c>
      <c r="Y35" s="139"/>
    </row>
    <row r="36" spans="1:25">
      <c r="A36" s="66" t="s">
        <v>70</v>
      </c>
      <c r="B36" s="7">
        <v>39</v>
      </c>
      <c r="C36" s="116">
        <v>8.0111908159812492E-2</v>
      </c>
      <c r="D36" s="142">
        <v>9.3100213087850167E-5</v>
      </c>
      <c r="E36" s="142">
        <v>0</v>
      </c>
      <c r="F36" s="142">
        <v>0</v>
      </c>
      <c r="G36" s="142">
        <v>0</v>
      </c>
      <c r="H36" s="142">
        <v>4.4052863436123352E-3</v>
      </c>
      <c r="I36" s="115">
        <v>0</v>
      </c>
      <c r="J36" s="118">
        <v>0</v>
      </c>
      <c r="Q36" s="140" t="s">
        <v>70</v>
      </c>
      <c r="R36" s="144">
        <f t="shared" si="4"/>
        <v>0.9479343931093458</v>
      </c>
      <c r="S36" s="150">
        <v>2.947666799896121E-3</v>
      </c>
      <c r="Y36" s="139"/>
    </row>
    <row r="37" spans="1:25">
      <c r="A37" s="67" t="s">
        <v>71</v>
      </c>
      <c r="B37" s="7">
        <v>40</v>
      </c>
      <c r="C37" s="116">
        <v>7.4330907609511096E-2</v>
      </c>
      <c r="D37" s="142">
        <v>6.9058063510265991E-5</v>
      </c>
      <c r="E37" s="142">
        <v>1.1477953097250101E-5</v>
      </c>
      <c r="F37" s="142">
        <v>0</v>
      </c>
      <c r="G37" s="142">
        <v>0</v>
      </c>
      <c r="H37" s="142">
        <v>6.6079295154185024E-3</v>
      </c>
      <c r="I37" s="115">
        <v>0</v>
      </c>
      <c r="J37" s="118">
        <v>0</v>
      </c>
      <c r="Q37" s="140" t="s">
        <v>71</v>
      </c>
      <c r="R37" s="144">
        <f t="shared" si="4"/>
        <v>0.91829846107360091</v>
      </c>
      <c r="S37" s="150">
        <v>1.4049465889695389E-2</v>
      </c>
      <c r="Y37" s="139"/>
    </row>
    <row r="38" spans="1:25">
      <c r="A38" s="68" t="s">
        <v>72</v>
      </c>
      <c r="B38" s="7">
        <v>41</v>
      </c>
      <c r="C38" s="116">
        <v>6.542368784465109E-3</v>
      </c>
      <c r="D38" s="142">
        <v>0</v>
      </c>
      <c r="E38" s="142">
        <v>6.4382814022337419E-5</v>
      </c>
      <c r="F38" s="142">
        <v>1.5243902439024391E-3</v>
      </c>
      <c r="G38" s="142">
        <v>0</v>
      </c>
      <c r="H38" s="142">
        <v>0</v>
      </c>
      <c r="I38" s="115">
        <v>0</v>
      </c>
      <c r="J38" s="118">
        <v>0</v>
      </c>
      <c r="Q38" s="140" t="s">
        <v>72</v>
      </c>
      <c r="R38" s="144">
        <f t="shared" si="4"/>
        <v>0.99208194675848693</v>
      </c>
      <c r="S38" s="150">
        <v>4.7708424945446491E-3</v>
      </c>
      <c r="Y38" s="139"/>
    </row>
    <row r="39" spans="1:25">
      <c r="A39" s="69" t="s">
        <v>73</v>
      </c>
      <c r="B39" s="7">
        <v>42</v>
      </c>
      <c r="C39" s="116">
        <v>0</v>
      </c>
      <c r="D39" s="142">
        <v>0</v>
      </c>
      <c r="E39" s="142">
        <v>0</v>
      </c>
      <c r="F39" s="142">
        <v>0</v>
      </c>
      <c r="G39" s="142">
        <v>0</v>
      </c>
      <c r="H39" s="142">
        <v>0</v>
      </c>
      <c r="I39" s="115">
        <v>0</v>
      </c>
      <c r="J39" s="118">
        <v>0</v>
      </c>
      <c r="Q39" s="140" t="s">
        <v>73</v>
      </c>
      <c r="R39" s="144" t="e">
        <f t="shared" si="4"/>
        <v>#DIV/0!</v>
      </c>
      <c r="S39" s="150"/>
      <c r="Y39" s="139"/>
    </row>
    <row r="40" spans="1:25">
      <c r="A40" s="70" t="s">
        <v>30</v>
      </c>
      <c r="B40" s="7">
        <v>43</v>
      </c>
      <c r="C40" s="116">
        <v>0</v>
      </c>
      <c r="D40" s="142">
        <v>0</v>
      </c>
      <c r="E40" s="142">
        <v>0</v>
      </c>
      <c r="F40" s="142">
        <v>0</v>
      </c>
      <c r="G40" s="142">
        <v>0</v>
      </c>
      <c r="H40" s="142">
        <v>0</v>
      </c>
      <c r="I40" s="115">
        <v>0</v>
      </c>
      <c r="J40" s="118">
        <v>0</v>
      </c>
      <c r="Q40" s="140" t="s">
        <v>30</v>
      </c>
      <c r="R40" s="144" t="e">
        <f t="shared" si="4"/>
        <v>#DIV/0!</v>
      </c>
      <c r="S40" s="150"/>
      <c r="Y40" s="139"/>
    </row>
    <row r="41" spans="1:25">
      <c r="A41" s="71" t="s">
        <v>31</v>
      </c>
      <c r="B41" s="7">
        <v>44</v>
      </c>
      <c r="C41" s="116">
        <v>0</v>
      </c>
      <c r="D41" s="142">
        <v>0</v>
      </c>
      <c r="E41" s="142">
        <v>0</v>
      </c>
      <c r="F41" s="142">
        <v>0</v>
      </c>
      <c r="G41" s="142">
        <v>0</v>
      </c>
      <c r="H41" s="142">
        <v>0</v>
      </c>
      <c r="I41" s="115">
        <v>0</v>
      </c>
      <c r="J41" s="118">
        <v>0</v>
      </c>
      <c r="Q41" s="140" t="s">
        <v>31</v>
      </c>
      <c r="R41" s="144" t="e">
        <f t="shared" si="4"/>
        <v>#DIV/0!</v>
      </c>
      <c r="S41" s="150"/>
      <c r="Y41" s="139"/>
    </row>
    <row r="42" spans="1:25">
      <c r="A42" s="72" t="s">
        <v>32</v>
      </c>
      <c r="B42" s="7">
        <v>45</v>
      </c>
      <c r="C42" s="116">
        <v>0</v>
      </c>
      <c r="D42" s="142">
        <v>0</v>
      </c>
      <c r="E42" s="142">
        <v>0</v>
      </c>
      <c r="F42" s="142">
        <v>0</v>
      </c>
      <c r="G42" s="142">
        <v>0</v>
      </c>
      <c r="H42" s="142">
        <v>8.590308370044053E-2</v>
      </c>
      <c r="I42" s="115">
        <v>5.235602094240838E-3</v>
      </c>
      <c r="J42" s="118">
        <v>0</v>
      </c>
      <c r="Q42" s="140" t="s">
        <v>32</v>
      </c>
      <c r="R42" s="144">
        <f>SUM(H42)/SUM(C42:I42)</f>
        <v>0.94255346071112234</v>
      </c>
      <c r="S42" s="150">
        <v>9.2416982205653017E-2</v>
      </c>
      <c r="Y42" s="139"/>
    </row>
    <row r="43" spans="1:25">
      <c r="A43" s="73" t="s">
        <v>33</v>
      </c>
      <c r="B43" s="7">
        <v>46</v>
      </c>
      <c r="C43" s="116">
        <v>0</v>
      </c>
      <c r="D43" s="142">
        <v>0</v>
      </c>
      <c r="E43" s="142">
        <v>0</v>
      </c>
      <c r="F43" s="142">
        <v>0</v>
      </c>
      <c r="G43" s="142">
        <v>0</v>
      </c>
      <c r="H43" s="142">
        <v>0</v>
      </c>
      <c r="I43" s="115">
        <v>0</v>
      </c>
      <c r="J43" s="118">
        <v>0</v>
      </c>
      <c r="Q43" s="140" t="s">
        <v>33</v>
      </c>
      <c r="R43" s="144" t="e">
        <f>SUM(C43,F43)/SUM(C43:I43)</f>
        <v>#DIV/0!</v>
      </c>
      <c r="S43" s="150"/>
      <c r="Y43" s="139"/>
    </row>
    <row r="44" spans="1:25">
      <c r="A44" s="74" t="s">
        <v>34</v>
      </c>
      <c r="B44" s="7">
        <v>47</v>
      </c>
      <c r="C44" s="116">
        <v>0</v>
      </c>
      <c r="D44" s="142">
        <v>0</v>
      </c>
      <c r="E44" s="142">
        <v>0</v>
      </c>
      <c r="F44" s="142">
        <v>0</v>
      </c>
      <c r="G44" s="142">
        <v>0</v>
      </c>
      <c r="H44" s="142">
        <v>0</v>
      </c>
      <c r="I44" s="115">
        <v>0</v>
      </c>
      <c r="J44" s="118">
        <v>0</v>
      </c>
      <c r="Q44" s="140" t="s">
        <v>34</v>
      </c>
      <c r="R44" s="144" t="e">
        <f t="shared" ref="R44:R46" si="5">SUM(C44,F44)/SUM(C44:I44)</f>
        <v>#DIV/0!</v>
      </c>
      <c r="S44" s="150"/>
      <c r="Y44" s="139"/>
    </row>
    <row r="45" spans="1:25">
      <c r="A45" s="75" t="s">
        <v>35</v>
      </c>
      <c r="B45" s="7">
        <v>48</v>
      </c>
      <c r="C45" s="116">
        <v>0</v>
      </c>
      <c r="D45" s="142">
        <v>0</v>
      </c>
      <c r="E45" s="142">
        <v>0</v>
      </c>
      <c r="F45" s="142">
        <v>0</v>
      </c>
      <c r="G45" s="142">
        <v>0</v>
      </c>
      <c r="H45" s="142">
        <v>0</v>
      </c>
      <c r="I45" s="115">
        <v>0</v>
      </c>
      <c r="J45" s="118">
        <v>0</v>
      </c>
      <c r="Q45" s="140" t="s">
        <v>35</v>
      </c>
      <c r="R45" s="144" t="e">
        <f t="shared" si="5"/>
        <v>#DIV/0!</v>
      </c>
      <c r="S45" s="150"/>
      <c r="Y45" s="139"/>
    </row>
    <row r="46" spans="1:25">
      <c r="A46" s="76" t="s">
        <v>36</v>
      </c>
      <c r="B46" s="7">
        <v>49</v>
      </c>
      <c r="C46" s="116">
        <v>0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15">
        <v>0</v>
      </c>
      <c r="J46" s="118">
        <v>0</v>
      </c>
      <c r="Q46" s="140" t="s">
        <v>36</v>
      </c>
      <c r="R46" s="144" t="e">
        <f t="shared" si="5"/>
        <v>#DIV/0!</v>
      </c>
      <c r="S46" s="150"/>
      <c r="Y46" s="139"/>
    </row>
    <row r="47" spans="1:25">
      <c r="A47" s="77" t="s">
        <v>37</v>
      </c>
      <c r="B47" s="7">
        <v>50</v>
      </c>
      <c r="C47" s="116">
        <v>0</v>
      </c>
      <c r="D47" s="142">
        <v>0</v>
      </c>
      <c r="E47" s="142">
        <v>0</v>
      </c>
      <c r="F47" s="142">
        <v>0</v>
      </c>
      <c r="G47" s="142">
        <v>0</v>
      </c>
      <c r="H47" s="142">
        <v>4.8458149779735685E-2</v>
      </c>
      <c r="I47" s="115">
        <v>0.9755671902268761</v>
      </c>
      <c r="J47" s="118">
        <v>0</v>
      </c>
      <c r="Q47" s="140" t="s">
        <v>37</v>
      </c>
      <c r="R47" s="144">
        <f>SUM(H47:I47)/SUM(C47:I47)</f>
        <v>1</v>
      </c>
      <c r="S47" s="150">
        <v>0</v>
      </c>
      <c r="Y47" s="139"/>
    </row>
    <row r="48" spans="1:25">
      <c r="A48" s="78" t="s">
        <v>38</v>
      </c>
      <c r="B48" s="7">
        <v>52</v>
      </c>
      <c r="C48" s="116">
        <v>1.9537913933590945E-2</v>
      </c>
      <c r="D48" s="142">
        <v>6.2294127762459349E-6</v>
      </c>
      <c r="E48" s="142">
        <v>0</v>
      </c>
      <c r="F48" s="142">
        <v>0</v>
      </c>
      <c r="G48" s="142">
        <v>1.6313213703099511E-3</v>
      </c>
      <c r="H48" s="142">
        <v>1.3215859030837005E-2</v>
      </c>
      <c r="I48" s="115">
        <v>1.7452006980802792E-2</v>
      </c>
      <c r="J48" s="118">
        <v>2</v>
      </c>
      <c r="Q48" s="140" t="s">
        <v>38</v>
      </c>
      <c r="R48" s="144">
        <f>SUM(C48:D48,F48,H48:I48)/SUM(C48:I48)</f>
        <v>0.96853363108827184</v>
      </c>
      <c r="S48" s="150">
        <v>1.0729413253526054E-2</v>
      </c>
      <c r="Y48" s="139"/>
    </row>
    <row r="49" spans="1:25">
      <c r="A49" s="79" t="s">
        <v>74</v>
      </c>
      <c r="B49" s="7">
        <v>56</v>
      </c>
      <c r="C49" s="116">
        <v>0</v>
      </c>
      <c r="D49" s="142">
        <v>0</v>
      </c>
      <c r="E49" s="142">
        <v>0</v>
      </c>
      <c r="F49" s="142">
        <v>0</v>
      </c>
      <c r="G49" s="142">
        <v>0</v>
      </c>
      <c r="H49" s="142">
        <v>0</v>
      </c>
      <c r="I49" s="115">
        <v>0</v>
      </c>
      <c r="J49" s="118">
        <v>0</v>
      </c>
      <c r="Q49" s="140" t="s">
        <v>74</v>
      </c>
      <c r="R49" s="144" t="e">
        <f>SUM(H49:I49)/SUM(C49:I49)</f>
        <v>#DIV/0!</v>
      </c>
      <c r="S49" s="150"/>
      <c r="Y49" s="139"/>
    </row>
    <row r="50" spans="1:25">
      <c r="A50" s="80" t="s">
        <v>75</v>
      </c>
      <c r="B50" s="7">
        <v>57</v>
      </c>
      <c r="C50" s="116">
        <v>0</v>
      </c>
      <c r="D50" s="142">
        <v>0</v>
      </c>
      <c r="E50" s="142">
        <v>0</v>
      </c>
      <c r="F50" s="142">
        <v>0</v>
      </c>
      <c r="G50" s="142">
        <v>0</v>
      </c>
      <c r="H50" s="142">
        <v>0</v>
      </c>
      <c r="I50" s="115">
        <v>0</v>
      </c>
      <c r="J50" s="118">
        <v>0</v>
      </c>
      <c r="Q50" s="140" t="s">
        <v>75</v>
      </c>
      <c r="R50" s="144" t="e">
        <f>SUM(H50:I50)/SUM(C50:I50)</f>
        <v>#DIV/0!</v>
      </c>
      <c r="S50" s="150"/>
      <c r="Y50" s="139"/>
    </row>
    <row r="51" spans="1:25">
      <c r="A51" s="81" t="s">
        <v>40</v>
      </c>
      <c r="B51" s="7">
        <v>58</v>
      </c>
      <c r="C51" s="116">
        <v>0</v>
      </c>
      <c r="D51" s="142">
        <v>0</v>
      </c>
      <c r="E51" s="142">
        <v>0</v>
      </c>
      <c r="F51" s="142">
        <v>0</v>
      </c>
      <c r="G51" s="142">
        <v>0</v>
      </c>
      <c r="H51" s="142">
        <v>0</v>
      </c>
      <c r="I51" s="115">
        <v>0</v>
      </c>
      <c r="J51" s="118">
        <v>0</v>
      </c>
      <c r="Q51" s="140" t="s">
        <v>40</v>
      </c>
      <c r="R51" s="144" t="e">
        <f>SUM(E51,H51)/SUM(C51:I51)</f>
        <v>#DIV/0!</v>
      </c>
      <c r="S51" s="150"/>
      <c r="Y51" s="139"/>
    </row>
    <row r="52" spans="1:25">
      <c r="A52" s="82" t="s">
        <v>41</v>
      </c>
      <c r="B52" s="7">
        <v>59</v>
      </c>
      <c r="C52" s="116">
        <v>0</v>
      </c>
      <c r="D52" s="142">
        <v>0</v>
      </c>
      <c r="E52" s="142">
        <v>0</v>
      </c>
      <c r="F52" s="142">
        <v>0</v>
      </c>
      <c r="G52" s="142">
        <v>0</v>
      </c>
      <c r="H52" s="142">
        <v>0</v>
      </c>
      <c r="I52" s="115">
        <v>0</v>
      </c>
      <c r="J52" s="118">
        <v>0</v>
      </c>
      <c r="Q52" s="140" t="s">
        <v>41</v>
      </c>
      <c r="R52" s="144" t="e">
        <f>SUM(H52)/SUM(C52:I52)</f>
        <v>#DIV/0!</v>
      </c>
      <c r="S52" s="150"/>
      <c r="Y52" s="139"/>
    </row>
    <row r="53" spans="1:25">
      <c r="A53" s="83" t="s">
        <v>42</v>
      </c>
      <c r="B53" s="7">
        <v>62</v>
      </c>
      <c r="C53" s="116">
        <v>0.1306474087803699</v>
      </c>
      <c r="D53" s="142">
        <v>0.91694178393925008</v>
      </c>
      <c r="E53" s="142">
        <v>0</v>
      </c>
      <c r="F53" s="142">
        <v>0.13871951219512196</v>
      </c>
      <c r="G53" s="142">
        <v>0</v>
      </c>
      <c r="H53" s="142">
        <v>0.24449339207048459</v>
      </c>
      <c r="I53" s="115">
        <v>0</v>
      </c>
      <c r="J53" s="118">
        <v>2</v>
      </c>
      <c r="Q53" s="140" t="s">
        <v>42</v>
      </c>
      <c r="R53" s="144">
        <f>SUM(C53:D53,F53,H53)/SUM(C53:I53)</f>
        <v>1</v>
      </c>
      <c r="S53" s="150">
        <v>0</v>
      </c>
      <c r="Y53" s="139"/>
    </row>
    <row r="54" spans="1:25" ht="15.75" thickBot="1">
      <c r="A54" s="25" t="s">
        <v>15</v>
      </c>
      <c r="B54" s="26">
        <v>64</v>
      </c>
      <c r="C54" s="126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v>1.1013215859030838E-2</v>
      </c>
      <c r="I54" s="112">
        <v>0</v>
      </c>
      <c r="J54" s="124">
        <v>5</v>
      </c>
      <c r="Q54" s="140" t="s">
        <v>15</v>
      </c>
      <c r="R54" s="144">
        <v>0</v>
      </c>
      <c r="S54" s="150">
        <v>0</v>
      </c>
      <c r="Y54" s="139"/>
    </row>
    <row r="55" spans="1:25" ht="30.75" thickBot="1">
      <c r="A55" s="125" t="s">
        <v>97</v>
      </c>
      <c r="B55" s="145"/>
      <c r="C55" s="146" t="s">
        <v>98</v>
      </c>
      <c r="D55" s="147" t="s">
        <v>99</v>
      </c>
      <c r="E55" s="147" t="s">
        <v>100</v>
      </c>
      <c r="F55" s="148">
        <v>656</v>
      </c>
      <c r="G55" s="148">
        <v>613</v>
      </c>
      <c r="H55" s="148">
        <v>454</v>
      </c>
      <c r="I55" s="148">
        <v>573</v>
      </c>
      <c r="J55" s="149">
        <v>10</v>
      </c>
      <c r="Y55" s="139"/>
    </row>
    <row r="56" spans="1:25" ht="15.75" thickBot="1"/>
    <row r="57" spans="1:25" ht="15.75" thickBot="1">
      <c r="A57" s="31"/>
      <c r="B57" s="32"/>
      <c r="C57" s="157" t="s">
        <v>0</v>
      </c>
      <c r="D57" s="158"/>
      <c r="E57" s="158"/>
      <c r="F57" s="158"/>
      <c r="G57" s="158"/>
      <c r="H57" s="158"/>
      <c r="I57" s="159"/>
    </row>
    <row r="58" spans="1:25" ht="45.75" thickBot="1">
      <c r="A58" s="1" t="s">
        <v>16</v>
      </c>
      <c r="B58" s="30" t="s">
        <v>2</v>
      </c>
      <c r="C58" s="3" t="s">
        <v>3</v>
      </c>
      <c r="D58" s="4" t="s">
        <v>4</v>
      </c>
      <c r="E58" s="4" t="s">
        <v>5</v>
      </c>
      <c r="F58" s="4" t="s">
        <v>6</v>
      </c>
      <c r="G58" s="4" t="s">
        <v>7</v>
      </c>
      <c r="H58" s="4" t="s">
        <v>8</v>
      </c>
      <c r="I58" s="5" t="s">
        <v>9</v>
      </c>
    </row>
    <row r="59" spans="1:25">
      <c r="A59" s="33" t="s">
        <v>43</v>
      </c>
      <c r="B59" s="7">
        <v>1</v>
      </c>
      <c r="C59" s="8">
        <v>0</v>
      </c>
      <c r="D59" s="9">
        <v>0</v>
      </c>
      <c r="E59" s="9">
        <v>1</v>
      </c>
      <c r="F59" s="9">
        <v>0</v>
      </c>
      <c r="G59" s="9">
        <v>1</v>
      </c>
      <c r="H59" s="9">
        <v>0</v>
      </c>
      <c r="I59" s="10">
        <v>0</v>
      </c>
    </row>
    <row r="60" spans="1:25">
      <c r="A60" s="34" t="s">
        <v>44</v>
      </c>
      <c r="B60" s="7">
        <v>2</v>
      </c>
      <c r="C60" s="12">
        <v>0</v>
      </c>
      <c r="D60" s="13">
        <v>0</v>
      </c>
      <c r="E60" s="13">
        <v>1</v>
      </c>
      <c r="F60" s="13">
        <v>0</v>
      </c>
      <c r="G60" s="13">
        <v>1</v>
      </c>
      <c r="H60" s="13">
        <v>0</v>
      </c>
      <c r="I60" s="14">
        <v>0</v>
      </c>
    </row>
    <row r="61" spans="1:25">
      <c r="A61" s="35" t="s">
        <v>45</v>
      </c>
      <c r="B61" s="7">
        <v>3</v>
      </c>
      <c r="C61" s="12">
        <v>0</v>
      </c>
      <c r="D61" s="13">
        <v>0</v>
      </c>
      <c r="E61" s="13">
        <v>1</v>
      </c>
      <c r="F61" s="13">
        <v>0</v>
      </c>
      <c r="G61" s="13">
        <v>1</v>
      </c>
      <c r="H61" s="13">
        <v>0</v>
      </c>
      <c r="I61" s="14">
        <v>0</v>
      </c>
    </row>
    <row r="62" spans="1:25">
      <c r="A62" s="36" t="s">
        <v>46</v>
      </c>
      <c r="B62" s="7">
        <v>4</v>
      </c>
      <c r="C62" s="12">
        <v>0</v>
      </c>
      <c r="D62" s="13">
        <v>0</v>
      </c>
      <c r="E62" s="13">
        <v>1</v>
      </c>
      <c r="F62" s="13">
        <v>0</v>
      </c>
      <c r="G62" s="13">
        <v>1</v>
      </c>
      <c r="H62" s="13">
        <v>0</v>
      </c>
      <c r="I62" s="14">
        <v>0</v>
      </c>
    </row>
    <row r="63" spans="1:25">
      <c r="A63" s="37" t="s">
        <v>47</v>
      </c>
      <c r="B63" s="7">
        <v>5</v>
      </c>
      <c r="C63" s="12">
        <v>0</v>
      </c>
      <c r="D63" s="13">
        <v>0</v>
      </c>
      <c r="E63" s="13">
        <v>1</v>
      </c>
      <c r="F63" s="13">
        <v>0</v>
      </c>
      <c r="G63" s="13">
        <v>1</v>
      </c>
      <c r="H63" s="13">
        <v>0</v>
      </c>
      <c r="I63" s="14">
        <v>0</v>
      </c>
    </row>
    <row r="64" spans="1:25">
      <c r="A64" s="38" t="s">
        <v>48</v>
      </c>
      <c r="B64" s="7">
        <v>6</v>
      </c>
      <c r="C64" s="12">
        <v>0</v>
      </c>
      <c r="D64" s="13">
        <v>0</v>
      </c>
      <c r="E64" s="13">
        <v>1</v>
      </c>
      <c r="F64" s="13">
        <v>0</v>
      </c>
      <c r="G64" s="13">
        <v>0</v>
      </c>
      <c r="H64" s="13">
        <v>0</v>
      </c>
      <c r="I64" s="14">
        <v>0</v>
      </c>
    </row>
    <row r="65" spans="1:9">
      <c r="A65" s="39" t="s">
        <v>49</v>
      </c>
      <c r="B65" s="7">
        <v>7</v>
      </c>
      <c r="C65" s="12">
        <v>0</v>
      </c>
      <c r="D65" s="13">
        <v>0</v>
      </c>
      <c r="E65" s="13">
        <v>1</v>
      </c>
      <c r="F65" s="13">
        <v>0</v>
      </c>
      <c r="G65" s="13">
        <v>0</v>
      </c>
      <c r="H65" s="13">
        <v>0</v>
      </c>
      <c r="I65" s="14">
        <v>0</v>
      </c>
    </row>
    <row r="66" spans="1:9">
      <c r="A66" s="40" t="s">
        <v>50</v>
      </c>
      <c r="B66" s="7">
        <v>8</v>
      </c>
      <c r="C66" s="12">
        <v>0</v>
      </c>
      <c r="D66" s="13">
        <v>0</v>
      </c>
      <c r="E66" s="13">
        <v>1</v>
      </c>
      <c r="F66" s="13">
        <v>0</v>
      </c>
      <c r="G66" s="13">
        <v>1</v>
      </c>
      <c r="H66" s="13">
        <v>0</v>
      </c>
      <c r="I66" s="14">
        <v>0</v>
      </c>
    </row>
    <row r="67" spans="1:9">
      <c r="A67" s="41" t="s">
        <v>51</v>
      </c>
      <c r="B67" s="7">
        <v>9</v>
      </c>
      <c r="C67" s="12">
        <v>0</v>
      </c>
      <c r="D67" s="13">
        <v>0</v>
      </c>
      <c r="E67" s="13">
        <v>1</v>
      </c>
      <c r="F67" s="13">
        <v>0</v>
      </c>
      <c r="G67" s="13">
        <v>1</v>
      </c>
      <c r="H67" s="13">
        <v>0</v>
      </c>
      <c r="I67" s="14">
        <v>0</v>
      </c>
    </row>
    <row r="68" spans="1:9">
      <c r="A68" s="42" t="s">
        <v>52</v>
      </c>
      <c r="B68" s="7">
        <v>10</v>
      </c>
      <c r="C68" s="12">
        <v>0</v>
      </c>
      <c r="D68" s="13">
        <v>0</v>
      </c>
      <c r="E68" s="13">
        <v>1</v>
      </c>
      <c r="F68" s="13">
        <v>0</v>
      </c>
      <c r="G68" s="13">
        <v>1</v>
      </c>
      <c r="H68" s="13">
        <v>0</v>
      </c>
      <c r="I68" s="14">
        <v>0</v>
      </c>
    </row>
    <row r="69" spans="1:9">
      <c r="A69" s="43" t="s">
        <v>53</v>
      </c>
      <c r="B69" s="7">
        <v>11</v>
      </c>
      <c r="C69" s="12">
        <v>0</v>
      </c>
      <c r="D69" s="13">
        <v>0</v>
      </c>
      <c r="E69" s="13">
        <v>1</v>
      </c>
      <c r="F69" s="13">
        <v>0</v>
      </c>
      <c r="G69" s="13">
        <v>1</v>
      </c>
      <c r="H69" s="13">
        <v>0</v>
      </c>
      <c r="I69" s="14">
        <v>0</v>
      </c>
    </row>
    <row r="70" spans="1:9">
      <c r="A70" s="44" t="s">
        <v>54</v>
      </c>
      <c r="B70" s="7">
        <v>12</v>
      </c>
      <c r="C70" s="12">
        <v>0</v>
      </c>
      <c r="D70" s="13">
        <v>0</v>
      </c>
      <c r="E70" s="13">
        <v>1</v>
      </c>
      <c r="F70" s="13">
        <v>0</v>
      </c>
      <c r="G70" s="13">
        <v>0</v>
      </c>
      <c r="H70" s="13">
        <v>0</v>
      </c>
      <c r="I70" s="14">
        <v>0</v>
      </c>
    </row>
    <row r="71" spans="1:9">
      <c r="A71" s="45" t="s">
        <v>55</v>
      </c>
      <c r="B71" s="7">
        <v>13</v>
      </c>
      <c r="C71" s="12">
        <v>0</v>
      </c>
      <c r="D71" s="13">
        <v>0</v>
      </c>
      <c r="E71" s="13">
        <v>1</v>
      </c>
      <c r="F71" s="13">
        <v>0</v>
      </c>
      <c r="G71" s="13">
        <v>0</v>
      </c>
      <c r="H71" s="13">
        <v>0</v>
      </c>
      <c r="I71" s="14">
        <v>0</v>
      </c>
    </row>
    <row r="72" spans="1:9">
      <c r="A72" s="46" t="s">
        <v>19</v>
      </c>
      <c r="B72" s="7">
        <v>16</v>
      </c>
      <c r="C72" s="12">
        <v>0</v>
      </c>
      <c r="D72" s="13">
        <v>0</v>
      </c>
      <c r="E72" s="13">
        <v>1</v>
      </c>
      <c r="F72" s="13">
        <v>0</v>
      </c>
      <c r="G72" s="13">
        <v>0</v>
      </c>
      <c r="H72" s="13">
        <v>1</v>
      </c>
      <c r="I72" s="14">
        <v>0</v>
      </c>
    </row>
    <row r="73" spans="1:9">
      <c r="A73" s="47" t="s">
        <v>20</v>
      </c>
      <c r="B73" s="7">
        <v>17</v>
      </c>
      <c r="C73" s="12">
        <v>0</v>
      </c>
      <c r="D73" s="13">
        <v>0</v>
      </c>
      <c r="E73" s="13">
        <v>1</v>
      </c>
      <c r="F73" s="13">
        <v>0</v>
      </c>
      <c r="G73" s="13">
        <v>0</v>
      </c>
      <c r="H73" s="13">
        <v>1</v>
      </c>
      <c r="I73" s="14">
        <v>0</v>
      </c>
    </row>
    <row r="74" spans="1:9">
      <c r="A74" s="48" t="s">
        <v>21</v>
      </c>
      <c r="B74" s="7">
        <v>18</v>
      </c>
      <c r="C74" s="12">
        <v>0</v>
      </c>
      <c r="D74" s="13">
        <v>0</v>
      </c>
      <c r="E74" s="13">
        <v>1</v>
      </c>
      <c r="F74" s="13">
        <v>0</v>
      </c>
      <c r="G74" s="13">
        <v>1</v>
      </c>
      <c r="H74" s="13">
        <v>0</v>
      </c>
      <c r="I74" s="14">
        <v>0</v>
      </c>
    </row>
    <row r="75" spans="1:9">
      <c r="A75" s="49" t="s">
        <v>56</v>
      </c>
      <c r="B75" s="7">
        <v>19</v>
      </c>
      <c r="C75" s="12">
        <v>0</v>
      </c>
      <c r="D75" s="13">
        <v>0</v>
      </c>
      <c r="E75" s="13">
        <v>1</v>
      </c>
      <c r="F75" s="13">
        <v>0</v>
      </c>
      <c r="G75" s="13">
        <v>1</v>
      </c>
      <c r="H75" s="13">
        <v>0</v>
      </c>
      <c r="I75" s="14">
        <v>0</v>
      </c>
    </row>
    <row r="76" spans="1:9">
      <c r="A76" s="50" t="s">
        <v>57</v>
      </c>
      <c r="B76" s="7">
        <v>20</v>
      </c>
      <c r="C76" s="12">
        <v>0</v>
      </c>
      <c r="D76" s="13">
        <v>0</v>
      </c>
      <c r="E76" s="13">
        <v>1</v>
      </c>
      <c r="F76" s="13">
        <v>0</v>
      </c>
      <c r="G76" s="13">
        <v>1</v>
      </c>
      <c r="H76" s="13">
        <v>0</v>
      </c>
      <c r="I76" s="14">
        <v>0</v>
      </c>
    </row>
    <row r="77" spans="1:9">
      <c r="A77" s="51" t="s">
        <v>58</v>
      </c>
      <c r="B77" s="7">
        <v>21</v>
      </c>
      <c r="C77" s="12">
        <v>0</v>
      </c>
      <c r="D77" s="13">
        <v>0</v>
      </c>
      <c r="E77" s="13">
        <v>1</v>
      </c>
      <c r="F77" s="13">
        <v>0</v>
      </c>
      <c r="G77" s="13">
        <v>1</v>
      </c>
      <c r="H77" s="13">
        <v>0</v>
      </c>
      <c r="I77" s="14">
        <v>0</v>
      </c>
    </row>
    <row r="78" spans="1:9">
      <c r="A78" s="52" t="s">
        <v>59</v>
      </c>
      <c r="B78" s="7">
        <v>22</v>
      </c>
      <c r="C78" s="12">
        <v>0</v>
      </c>
      <c r="D78" s="13">
        <v>0</v>
      </c>
      <c r="E78" s="13">
        <v>1</v>
      </c>
      <c r="F78" s="13">
        <v>0</v>
      </c>
      <c r="G78" s="13">
        <v>1</v>
      </c>
      <c r="H78" s="13">
        <v>0</v>
      </c>
      <c r="I78" s="14">
        <v>0</v>
      </c>
    </row>
    <row r="79" spans="1:9">
      <c r="A79" s="53" t="s">
        <v>60</v>
      </c>
      <c r="B79" s="7">
        <v>23</v>
      </c>
      <c r="C79" s="12">
        <v>0</v>
      </c>
      <c r="D79" s="13">
        <v>0</v>
      </c>
      <c r="E79" s="13">
        <v>1</v>
      </c>
      <c r="F79" s="13">
        <v>0</v>
      </c>
      <c r="G79" s="13">
        <v>1</v>
      </c>
      <c r="H79" s="13">
        <v>0</v>
      </c>
      <c r="I79" s="14">
        <v>0</v>
      </c>
    </row>
    <row r="80" spans="1:9">
      <c r="A80" s="54" t="s">
        <v>61</v>
      </c>
      <c r="B80" s="7">
        <v>24</v>
      </c>
      <c r="C80" s="12">
        <v>0</v>
      </c>
      <c r="D80" s="13">
        <v>0</v>
      </c>
      <c r="E80" s="13">
        <v>1</v>
      </c>
      <c r="F80" s="13">
        <v>0</v>
      </c>
      <c r="G80" s="13">
        <v>1</v>
      </c>
      <c r="H80" s="13">
        <v>0</v>
      </c>
      <c r="I80" s="14">
        <v>0</v>
      </c>
    </row>
    <row r="81" spans="1:9">
      <c r="A81" s="55" t="s">
        <v>23</v>
      </c>
      <c r="B81" s="7">
        <v>25</v>
      </c>
      <c r="C81" s="12">
        <v>0</v>
      </c>
      <c r="D81" s="13">
        <v>0</v>
      </c>
      <c r="E81" s="13">
        <v>1</v>
      </c>
      <c r="F81" s="13">
        <v>0</v>
      </c>
      <c r="G81" s="13">
        <v>1</v>
      </c>
      <c r="H81" s="13">
        <v>0</v>
      </c>
      <c r="I81" s="14">
        <v>0</v>
      </c>
    </row>
    <row r="82" spans="1:9">
      <c r="A82" s="56" t="s">
        <v>24</v>
      </c>
      <c r="B82" s="7">
        <v>29</v>
      </c>
      <c r="C82" s="12">
        <v>0</v>
      </c>
      <c r="D82" s="13">
        <v>0</v>
      </c>
      <c r="E82" s="13">
        <v>1</v>
      </c>
      <c r="F82" s="13">
        <v>0</v>
      </c>
      <c r="G82" s="13">
        <v>1</v>
      </c>
      <c r="H82" s="13">
        <v>0</v>
      </c>
      <c r="I82" s="14">
        <v>0</v>
      </c>
    </row>
    <row r="83" spans="1:9">
      <c r="A83" s="57" t="s">
        <v>25</v>
      </c>
      <c r="B83" s="7">
        <v>30</v>
      </c>
      <c r="C83" s="12">
        <v>0</v>
      </c>
      <c r="D83" s="13">
        <v>0</v>
      </c>
      <c r="E83" s="13">
        <v>1</v>
      </c>
      <c r="F83" s="13">
        <v>0</v>
      </c>
      <c r="G83" s="13">
        <v>1</v>
      </c>
      <c r="H83" s="13">
        <v>1</v>
      </c>
      <c r="I83" s="14">
        <v>0</v>
      </c>
    </row>
    <row r="84" spans="1:9">
      <c r="A84" s="58" t="s">
        <v>62</v>
      </c>
      <c r="B84" s="7">
        <v>31</v>
      </c>
      <c r="C84" s="12">
        <v>0</v>
      </c>
      <c r="D84" s="13">
        <v>1</v>
      </c>
      <c r="E84" s="13">
        <v>0</v>
      </c>
      <c r="F84" s="13">
        <v>1</v>
      </c>
      <c r="G84" s="13">
        <v>0</v>
      </c>
      <c r="H84" s="13">
        <v>1</v>
      </c>
      <c r="I84" s="14">
        <v>0</v>
      </c>
    </row>
    <row r="85" spans="1:9">
      <c r="A85" s="59" t="s">
        <v>63</v>
      </c>
      <c r="B85" s="7">
        <v>32</v>
      </c>
      <c r="C85" s="12">
        <v>1</v>
      </c>
      <c r="D85" s="13">
        <v>1</v>
      </c>
      <c r="E85" s="13">
        <v>0</v>
      </c>
      <c r="F85" s="13">
        <v>1</v>
      </c>
      <c r="G85" s="13">
        <v>0</v>
      </c>
      <c r="H85" s="13">
        <v>1</v>
      </c>
      <c r="I85" s="14">
        <v>0</v>
      </c>
    </row>
    <row r="86" spans="1:9">
      <c r="A86" s="60" t="s">
        <v>64</v>
      </c>
      <c r="B86" s="7">
        <v>33</v>
      </c>
      <c r="C86" s="12">
        <v>1</v>
      </c>
      <c r="D86" s="13">
        <v>1</v>
      </c>
      <c r="E86" s="13">
        <v>0</v>
      </c>
      <c r="F86" s="13">
        <v>1</v>
      </c>
      <c r="G86" s="13">
        <v>0</v>
      </c>
      <c r="H86" s="13">
        <v>0</v>
      </c>
      <c r="I86" s="14">
        <v>0</v>
      </c>
    </row>
    <row r="87" spans="1:9">
      <c r="A87" s="61" t="s">
        <v>65</v>
      </c>
      <c r="B87" s="7">
        <v>34</v>
      </c>
      <c r="C87" s="12">
        <v>1</v>
      </c>
      <c r="D87" s="13">
        <v>1</v>
      </c>
      <c r="E87" s="13">
        <v>0</v>
      </c>
      <c r="F87" s="13">
        <v>1</v>
      </c>
      <c r="G87" s="13">
        <v>0</v>
      </c>
      <c r="H87" s="13">
        <v>0</v>
      </c>
      <c r="I87" s="14">
        <v>0</v>
      </c>
    </row>
    <row r="88" spans="1:9">
      <c r="A88" s="62" t="s">
        <v>66</v>
      </c>
      <c r="B88" s="7">
        <v>35</v>
      </c>
      <c r="C88" s="12">
        <v>1</v>
      </c>
      <c r="D88" s="13">
        <v>1</v>
      </c>
      <c r="E88" s="13">
        <v>0</v>
      </c>
      <c r="F88" s="13">
        <v>1</v>
      </c>
      <c r="G88" s="13">
        <v>0</v>
      </c>
      <c r="H88" s="13">
        <v>0</v>
      </c>
      <c r="I88" s="14">
        <v>0</v>
      </c>
    </row>
    <row r="89" spans="1:9">
      <c r="A89" s="63" t="s">
        <v>67</v>
      </c>
      <c r="B89" s="7">
        <v>36</v>
      </c>
      <c r="C89" s="12">
        <v>1</v>
      </c>
      <c r="D89" s="13">
        <v>1</v>
      </c>
      <c r="E89" s="13">
        <v>0</v>
      </c>
      <c r="F89" s="13">
        <v>1</v>
      </c>
      <c r="G89" s="13">
        <v>0</v>
      </c>
      <c r="H89" s="13">
        <v>0</v>
      </c>
      <c r="I89" s="14">
        <v>0</v>
      </c>
    </row>
    <row r="90" spans="1:9">
      <c r="A90" s="64" t="s">
        <v>68</v>
      </c>
      <c r="B90" s="7">
        <v>37</v>
      </c>
      <c r="C90" s="12">
        <v>1</v>
      </c>
      <c r="D90" s="13">
        <v>1</v>
      </c>
      <c r="E90" s="13">
        <v>0</v>
      </c>
      <c r="F90" s="13">
        <v>1</v>
      </c>
      <c r="G90" s="13">
        <v>0</v>
      </c>
      <c r="H90" s="13">
        <v>0</v>
      </c>
      <c r="I90" s="14">
        <v>0</v>
      </c>
    </row>
    <row r="91" spans="1:9">
      <c r="A91" s="65" t="s">
        <v>69</v>
      </c>
      <c r="B91" s="7">
        <v>38</v>
      </c>
      <c r="C91" s="12">
        <v>1</v>
      </c>
      <c r="D91" s="13">
        <v>1</v>
      </c>
      <c r="E91" s="13">
        <v>0</v>
      </c>
      <c r="F91" s="13">
        <v>1</v>
      </c>
      <c r="G91" s="13">
        <v>0</v>
      </c>
      <c r="H91" s="13">
        <v>0</v>
      </c>
      <c r="I91" s="14">
        <v>0</v>
      </c>
    </row>
    <row r="92" spans="1:9">
      <c r="A92" s="66" t="s">
        <v>70</v>
      </c>
      <c r="B92" s="7">
        <v>39</v>
      </c>
      <c r="C92" s="12">
        <v>1</v>
      </c>
      <c r="D92" s="13">
        <v>1</v>
      </c>
      <c r="E92" s="13">
        <v>0</v>
      </c>
      <c r="F92" s="13">
        <v>1</v>
      </c>
      <c r="G92" s="13">
        <v>0</v>
      </c>
      <c r="H92" s="13">
        <v>0</v>
      </c>
      <c r="I92" s="14">
        <v>0</v>
      </c>
    </row>
    <row r="93" spans="1:9">
      <c r="A93" s="67" t="s">
        <v>71</v>
      </c>
      <c r="B93" s="7">
        <v>40</v>
      </c>
      <c r="C93" s="12">
        <v>1</v>
      </c>
      <c r="D93" s="13">
        <v>1</v>
      </c>
      <c r="E93" s="13">
        <v>0</v>
      </c>
      <c r="F93" s="13">
        <v>1</v>
      </c>
      <c r="G93" s="13">
        <v>0</v>
      </c>
      <c r="H93" s="13">
        <v>0</v>
      </c>
      <c r="I93" s="14">
        <v>0</v>
      </c>
    </row>
    <row r="94" spans="1:9">
      <c r="A94" s="68" t="s">
        <v>72</v>
      </c>
      <c r="B94" s="7">
        <v>41</v>
      </c>
      <c r="C94" s="12">
        <v>1</v>
      </c>
      <c r="D94" s="13">
        <v>1</v>
      </c>
      <c r="E94" s="13">
        <v>0</v>
      </c>
      <c r="F94" s="13">
        <v>1</v>
      </c>
      <c r="G94" s="13">
        <v>0</v>
      </c>
      <c r="H94" s="13">
        <v>0</v>
      </c>
      <c r="I94" s="14">
        <v>0</v>
      </c>
    </row>
    <row r="95" spans="1:9">
      <c r="A95" s="69" t="s">
        <v>73</v>
      </c>
      <c r="B95" s="7">
        <v>42</v>
      </c>
      <c r="C95" s="12">
        <v>1</v>
      </c>
      <c r="D95" s="13">
        <v>1</v>
      </c>
      <c r="E95" s="13">
        <v>0</v>
      </c>
      <c r="F95" s="13">
        <v>1</v>
      </c>
      <c r="G95" s="13">
        <v>0</v>
      </c>
      <c r="H95" s="13">
        <v>0</v>
      </c>
      <c r="I95" s="14">
        <v>0</v>
      </c>
    </row>
    <row r="96" spans="1:9">
      <c r="A96" s="70" t="s">
        <v>30</v>
      </c>
      <c r="B96" s="7">
        <v>43</v>
      </c>
      <c r="C96" s="12">
        <v>1</v>
      </c>
      <c r="D96" s="13">
        <v>1</v>
      </c>
      <c r="E96" s="13">
        <v>0</v>
      </c>
      <c r="F96" s="13">
        <v>1</v>
      </c>
      <c r="G96" s="13">
        <v>0</v>
      </c>
      <c r="H96" s="13">
        <v>0</v>
      </c>
      <c r="I96" s="14">
        <v>0</v>
      </c>
    </row>
    <row r="97" spans="1:9">
      <c r="A97" s="71" t="s">
        <v>31</v>
      </c>
      <c r="B97" s="7">
        <v>44</v>
      </c>
      <c r="C97" s="12">
        <v>1</v>
      </c>
      <c r="D97" s="13">
        <v>1</v>
      </c>
      <c r="E97" s="13">
        <v>0</v>
      </c>
      <c r="F97" s="13">
        <v>1</v>
      </c>
      <c r="G97" s="13">
        <v>0</v>
      </c>
      <c r="H97" s="13">
        <v>0</v>
      </c>
      <c r="I97" s="14">
        <v>0</v>
      </c>
    </row>
    <row r="98" spans="1:9">
      <c r="A98" s="72" t="s">
        <v>32</v>
      </c>
      <c r="B98" s="7">
        <v>45</v>
      </c>
      <c r="C98" s="12">
        <v>0</v>
      </c>
      <c r="D98" s="13">
        <v>0</v>
      </c>
      <c r="E98" s="13">
        <v>0</v>
      </c>
      <c r="F98" s="13">
        <v>0</v>
      </c>
      <c r="G98" s="13">
        <v>0</v>
      </c>
      <c r="H98" s="13">
        <v>1</v>
      </c>
      <c r="I98" s="14">
        <v>0</v>
      </c>
    </row>
    <row r="99" spans="1:9">
      <c r="A99" s="73" t="s">
        <v>33</v>
      </c>
      <c r="B99" s="7">
        <v>46</v>
      </c>
      <c r="C99" s="12">
        <v>1</v>
      </c>
      <c r="D99" s="13">
        <v>0</v>
      </c>
      <c r="E99" s="13">
        <v>0</v>
      </c>
      <c r="F99" s="13">
        <v>1</v>
      </c>
      <c r="G99" s="13">
        <v>0</v>
      </c>
      <c r="H99" s="13">
        <v>0</v>
      </c>
      <c r="I99" s="14">
        <v>0</v>
      </c>
    </row>
    <row r="100" spans="1:9">
      <c r="A100" s="74" t="s">
        <v>34</v>
      </c>
      <c r="B100" s="7">
        <v>47</v>
      </c>
      <c r="C100" s="12">
        <v>1</v>
      </c>
      <c r="D100" s="13">
        <v>0</v>
      </c>
      <c r="E100" s="13">
        <v>0</v>
      </c>
      <c r="F100" s="13">
        <v>1</v>
      </c>
      <c r="G100" s="13">
        <v>0</v>
      </c>
      <c r="H100" s="13">
        <v>0</v>
      </c>
      <c r="I100" s="14">
        <v>0</v>
      </c>
    </row>
    <row r="101" spans="1:9">
      <c r="A101" s="75" t="s">
        <v>35</v>
      </c>
      <c r="B101" s="7">
        <v>48</v>
      </c>
      <c r="C101" s="12">
        <v>1</v>
      </c>
      <c r="D101" s="13">
        <v>0</v>
      </c>
      <c r="E101" s="13">
        <v>0</v>
      </c>
      <c r="F101" s="13">
        <v>1</v>
      </c>
      <c r="G101" s="13">
        <v>0</v>
      </c>
      <c r="H101" s="13">
        <v>0</v>
      </c>
      <c r="I101" s="14">
        <v>0</v>
      </c>
    </row>
    <row r="102" spans="1:9">
      <c r="A102" s="76" t="s">
        <v>36</v>
      </c>
      <c r="B102" s="7">
        <v>49</v>
      </c>
      <c r="C102" s="12">
        <v>1</v>
      </c>
      <c r="D102" s="13">
        <v>0</v>
      </c>
      <c r="E102" s="13">
        <v>0</v>
      </c>
      <c r="F102" s="13">
        <v>1</v>
      </c>
      <c r="G102" s="13">
        <v>0</v>
      </c>
      <c r="H102" s="13">
        <v>0</v>
      </c>
      <c r="I102" s="14">
        <v>0</v>
      </c>
    </row>
    <row r="103" spans="1:9">
      <c r="A103" s="77" t="s">
        <v>37</v>
      </c>
      <c r="B103" s="7">
        <v>50</v>
      </c>
      <c r="C103" s="12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1</v>
      </c>
      <c r="I103" s="14">
        <v>1</v>
      </c>
    </row>
    <row r="104" spans="1:9">
      <c r="A104" s="78" t="s">
        <v>38</v>
      </c>
      <c r="B104" s="7">
        <v>52</v>
      </c>
      <c r="C104" s="12">
        <v>1</v>
      </c>
      <c r="D104" s="13">
        <v>1</v>
      </c>
      <c r="E104" s="13">
        <v>0</v>
      </c>
      <c r="F104" s="13">
        <v>1</v>
      </c>
      <c r="G104" s="13">
        <v>0</v>
      </c>
      <c r="H104" s="13">
        <v>1</v>
      </c>
      <c r="I104" s="14">
        <v>1</v>
      </c>
    </row>
    <row r="105" spans="1:9">
      <c r="A105" s="79" t="s">
        <v>74</v>
      </c>
      <c r="B105" s="7">
        <v>56</v>
      </c>
      <c r="C105" s="12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1</v>
      </c>
      <c r="I105" s="14">
        <v>1</v>
      </c>
    </row>
    <row r="106" spans="1:9">
      <c r="A106" s="80" t="s">
        <v>75</v>
      </c>
      <c r="B106" s="7">
        <v>57</v>
      </c>
      <c r="C106" s="12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1</v>
      </c>
      <c r="I106" s="14">
        <v>1</v>
      </c>
    </row>
    <row r="107" spans="1:9">
      <c r="A107" s="81" t="s">
        <v>40</v>
      </c>
      <c r="B107" s="7">
        <v>58</v>
      </c>
      <c r="C107" s="12">
        <v>0</v>
      </c>
      <c r="D107" s="13">
        <v>0</v>
      </c>
      <c r="E107" s="13">
        <v>1</v>
      </c>
      <c r="F107" s="13">
        <v>0</v>
      </c>
      <c r="G107" s="13">
        <v>0</v>
      </c>
      <c r="H107" s="13">
        <v>1</v>
      </c>
      <c r="I107" s="14">
        <v>0</v>
      </c>
    </row>
    <row r="108" spans="1:9">
      <c r="A108" s="82" t="s">
        <v>41</v>
      </c>
      <c r="B108" s="7">
        <v>59</v>
      </c>
      <c r="C108" s="12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1</v>
      </c>
      <c r="I108" s="14">
        <v>0</v>
      </c>
    </row>
    <row r="109" spans="1:9">
      <c r="A109" s="83" t="s">
        <v>42</v>
      </c>
      <c r="B109" s="7">
        <v>62</v>
      </c>
      <c r="C109" s="12">
        <v>1</v>
      </c>
      <c r="D109" s="13">
        <v>1</v>
      </c>
      <c r="E109" s="13">
        <v>0</v>
      </c>
      <c r="F109" s="13">
        <v>1</v>
      </c>
      <c r="G109" s="13">
        <v>0</v>
      </c>
      <c r="H109" s="13">
        <v>1</v>
      </c>
      <c r="I109" s="14">
        <v>0</v>
      </c>
    </row>
    <row r="110" spans="1:9" ht="15.75" thickBot="1">
      <c r="A110" s="25" t="s">
        <v>15</v>
      </c>
      <c r="B110" s="26">
        <v>64</v>
      </c>
      <c r="C110" s="27">
        <v>0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9">
        <v>0</v>
      </c>
    </row>
  </sheetData>
  <mergeCells count="2">
    <mergeCell ref="C57:I57"/>
    <mergeCell ref="C1:J1"/>
  </mergeCells>
  <conditionalFormatting sqref="C59:I110">
    <cfRule type="colorScale" priority="1">
      <colorScale>
        <cfvo type="min" val="0"/>
        <cfvo type="max" val="0"/>
        <color theme="5" tint="0.79998168889431442"/>
        <color theme="6" tint="0.79998168889431442"/>
      </colorScale>
    </cfRule>
    <cfRule type="iconSet" priority="2">
      <iconSet iconSet="3Symbols" showValue="0">
        <cfvo type="percent" val="0"/>
        <cfvo type="percent" val="33"/>
        <cfvo type="percent" val="67"/>
      </iconSet>
    </cfRule>
    <cfRule type="iconSet" priority="3">
      <iconSet showValue="0">
        <cfvo type="percent" val="0"/>
        <cfvo type="percent" val="33"/>
        <cfvo type="percent" val="67"/>
      </iconSet>
    </cfRule>
    <cfRule type="iconSet" priority="4">
      <iconSet iconSet="3Symbols">
        <cfvo type="percent" val="0"/>
        <cfvo type="percent" val="33"/>
        <cfvo type="percent" val="67"/>
      </iconSet>
    </cfRule>
    <cfRule type="colorScale" priority="5">
      <colorScale>
        <cfvo type="min" val="0"/>
        <cfvo type="max" val="0"/>
        <color theme="5" tint="0.79998168889431442"/>
        <color rgb="FFFFFF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Coarse Granularity, TC=12</vt:lpstr>
      <vt:lpstr>Interm. Granularity, TC=28</vt:lpstr>
      <vt:lpstr>Fine Granularity, TC=52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Humber</dc:creator>
  <cp:lastModifiedBy>Andrea Baraldi</cp:lastModifiedBy>
  <dcterms:created xsi:type="dcterms:W3CDTF">2013-01-28T17:35:04Z</dcterms:created>
  <dcterms:modified xsi:type="dcterms:W3CDTF">2013-01-28T22:11:29Z</dcterms:modified>
</cp:coreProperties>
</file>