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4" i="2" l="1"/>
  <c r="Q45" i="2"/>
  <c r="Q46" i="2"/>
  <c r="P21" i="2"/>
  <c r="Q21" i="2"/>
  <c r="R21" i="2"/>
  <c r="S21" i="2"/>
  <c r="D13" i="2"/>
  <c r="D15" i="2"/>
  <c r="F14" i="2"/>
  <c r="F15" i="2"/>
  <c r="J16" i="2"/>
  <c r="B45" i="1"/>
  <c r="B34" i="1"/>
  <c r="B32" i="1"/>
  <c r="B33" i="1"/>
  <c r="B31" i="1"/>
  <c r="B38" i="1"/>
  <c r="B44" i="1"/>
  <c r="D16" i="2"/>
  <c r="D14" i="2"/>
  <c r="J15" i="2"/>
  <c r="B39" i="1"/>
  <c r="B40" i="1"/>
  <c r="F13" i="2"/>
  <c r="H13" i="2"/>
  <c r="I44" i="2"/>
  <c r="I46" i="2"/>
  <c r="I48" i="2"/>
  <c r="I50" i="2"/>
  <c r="I45" i="2"/>
  <c r="I47" i="2"/>
  <c r="I49" i="2"/>
  <c r="I51" i="2"/>
  <c r="I53" i="2"/>
  <c r="I55" i="2"/>
  <c r="I57" i="2"/>
  <c r="I59" i="2"/>
  <c r="I61" i="2"/>
  <c r="I63" i="2"/>
  <c r="I65" i="2"/>
  <c r="I67" i="2"/>
  <c r="I69" i="2"/>
  <c r="I71" i="2"/>
  <c r="I73" i="2"/>
  <c r="I75" i="2"/>
  <c r="I77" i="2"/>
  <c r="I79" i="2"/>
  <c r="I81" i="2"/>
  <c r="I83" i="2"/>
  <c r="I85" i="2"/>
  <c r="I87" i="2"/>
  <c r="I89" i="2"/>
  <c r="I91" i="2"/>
  <c r="I93" i="2"/>
  <c r="I95" i="2"/>
  <c r="I97" i="2"/>
  <c r="I58" i="2"/>
  <c r="I66" i="2"/>
  <c r="I74" i="2"/>
  <c r="I82" i="2"/>
  <c r="I90" i="2"/>
  <c r="I43" i="2"/>
  <c r="I56" i="2"/>
  <c r="I62" i="2"/>
  <c r="I68" i="2"/>
  <c r="I88" i="2"/>
  <c r="I94" i="2"/>
  <c r="I101" i="2"/>
  <c r="I102" i="2"/>
  <c r="I109" i="2"/>
  <c r="I110" i="2"/>
  <c r="I115" i="2"/>
  <c r="I117" i="2"/>
  <c r="I37" i="2"/>
  <c r="I54" i="2"/>
  <c r="I60" i="2"/>
  <c r="I80" i="2"/>
  <c r="I86" i="2"/>
  <c r="I92" i="2"/>
  <c r="I103" i="2"/>
  <c r="I104" i="2"/>
  <c r="I111" i="2"/>
  <c r="I112" i="2"/>
  <c r="I52" i="2"/>
  <c r="I72" i="2"/>
  <c r="I78" i="2"/>
  <c r="I84" i="2"/>
  <c r="I98" i="2"/>
  <c r="I105" i="2"/>
  <c r="I106" i="2"/>
  <c r="I64" i="2"/>
  <c r="I108" i="2"/>
  <c r="I114" i="2"/>
  <c r="I118" i="2"/>
  <c r="I39" i="2"/>
  <c r="I40" i="2"/>
  <c r="I26" i="2"/>
  <c r="I27" i="2"/>
  <c r="I34" i="2"/>
  <c r="I35" i="2"/>
  <c r="H14" i="2"/>
  <c r="I25" i="2"/>
  <c r="I33" i="2"/>
  <c r="I70" i="2"/>
  <c r="I41" i="2"/>
  <c r="I42" i="2"/>
  <c r="I28" i="2"/>
  <c r="I29" i="2"/>
  <c r="I36" i="2"/>
  <c r="I21" i="2"/>
  <c r="I76" i="2"/>
  <c r="I99" i="2"/>
  <c r="I113" i="2"/>
  <c r="I116" i="2"/>
  <c r="I22" i="2"/>
  <c r="I23" i="2"/>
  <c r="I30" i="2"/>
  <c r="I31" i="2"/>
  <c r="I96" i="2"/>
  <c r="I100" i="2"/>
  <c r="I107" i="2"/>
  <c r="I38" i="2"/>
  <c r="I24" i="2"/>
  <c r="I32" i="2"/>
  <c r="B35" i="1"/>
  <c r="B36" i="1"/>
  <c r="J107" i="2"/>
  <c r="K107" i="2"/>
  <c r="L107" i="2"/>
  <c r="M107" i="2"/>
  <c r="N107" i="2"/>
  <c r="J113" i="2"/>
  <c r="M113" i="2"/>
  <c r="N113" i="2"/>
  <c r="K113" i="2"/>
  <c r="L113" i="2"/>
  <c r="J41" i="2"/>
  <c r="M41" i="2"/>
  <c r="N41" i="2"/>
  <c r="K41" i="2"/>
  <c r="L41" i="2"/>
  <c r="J14" i="2"/>
  <c r="J13" i="2"/>
  <c r="K114" i="2"/>
  <c r="L114" i="2"/>
  <c r="J114" i="2"/>
  <c r="M114" i="2"/>
  <c r="N114" i="2"/>
  <c r="K72" i="2"/>
  <c r="L72" i="2"/>
  <c r="J72" i="2"/>
  <c r="M72" i="2"/>
  <c r="N72" i="2"/>
  <c r="K80" i="2"/>
  <c r="L80" i="2"/>
  <c r="J80" i="2"/>
  <c r="M80" i="2"/>
  <c r="N80" i="2"/>
  <c r="J102" i="2"/>
  <c r="K102" i="2"/>
  <c r="L102" i="2"/>
  <c r="M102" i="2"/>
  <c r="N102" i="2"/>
  <c r="K90" i="2"/>
  <c r="L90" i="2"/>
  <c r="M90" i="2"/>
  <c r="N90" i="2"/>
  <c r="J90" i="2"/>
  <c r="M91" i="2"/>
  <c r="N91" i="2"/>
  <c r="J91" i="2"/>
  <c r="K91" i="2"/>
  <c r="L91" i="2"/>
  <c r="M75" i="2"/>
  <c r="N75" i="2"/>
  <c r="J75" i="2"/>
  <c r="K75" i="2"/>
  <c r="L75" i="2"/>
  <c r="M59" i="2"/>
  <c r="N59" i="2"/>
  <c r="J59" i="2"/>
  <c r="K59" i="2"/>
  <c r="L59" i="2"/>
  <c r="K50" i="2"/>
  <c r="L50" i="2"/>
  <c r="J50" i="2"/>
  <c r="M50" i="2"/>
  <c r="N50" i="2"/>
  <c r="J100" i="2"/>
  <c r="K100" i="2"/>
  <c r="L100" i="2"/>
  <c r="M100" i="2"/>
  <c r="N100" i="2"/>
  <c r="J99" i="2"/>
  <c r="K99" i="2"/>
  <c r="L99" i="2"/>
  <c r="M99" i="2"/>
  <c r="N99" i="2"/>
  <c r="K70" i="2"/>
  <c r="L70" i="2"/>
  <c r="J70" i="2"/>
  <c r="M70" i="2"/>
  <c r="N70" i="2"/>
  <c r="J40" i="2"/>
  <c r="K40" i="2"/>
  <c r="L40" i="2"/>
  <c r="M40" i="2"/>
  <c r="N40" i="2"/>
  <c r="K98" i="2"/>
  <c r="L98" i="2"/>
  <c r="M98" i="2"/>
  <c r="N98" i="2"/>
  <c r="J98" i="2"/>
  <c r="J103" i="2"/>
  <c r="M103" i="2"/>
  <c r="N103" i="2"/>
  <c r="K103" i="2"/>
  <c r="L103" i="2"/>
  <c r="M115" i="2"/>
  <c r="N115" i="2"/>
  <c r="J115" i="2"/>
  <c r="K115" i="2"/>
  <c r="L115" i="2"/>
  <c r="K62" i="2"/>
  <c r="L62" i="2"/>
  <c r="J62" i="2"/>
  <c r="M62" i="2"/>
  <c r="N62" i="2"/>
  <c r="J97" i="2"/>
  <c r="M97" i="2"/>
  <c r="N97" i="2"/>
  <c r="K97" i="2"/>
  <c r="L97" i="2"/>
  <c r="M81" i="2"/>
  <c r="N81" i="2"/>
  <c r="J81" i="2"/>
  <c r="K81" i="2"/>
  <c r="L81" i="2"/>
  <c r="M65" i="2"/>
  <c r="N65" i="2"/>
  <c r="J65" i="2"/>
  <c r="K65" i="2"/>
  <c r="L65" i="2"/>
  <c r="K49" i="2"/>
  <c r="L49" i="2"/>
  <c r="M49" i="2"/>
  <c r="N49" i="2"/>
  <c r="J49" i="2"/>
  <c r="M48" i="2"/>
  <c r="N48" i="2"/>
  <c r="K48" i="2"/>
  <c r="L48" i="2"/>
  <c r="J48" i="2"/>
  <c r="J24" i="2"/>
  <c r="K24" i="2"/>
  <c r="L24" i="2"/>
  <c r="M24" i="2"/>
  <c r="N24" i="2"/>
  <c r="K96" i="2"/>
  <c r="L96" i="2"/>
  <c r="J96" i="2"/>
  <c r="M96" i="2"/>
  <c r="N96" i="2"/>
  <c r="J22" i="2"/>
  <c r="K22" i="2"/>
  <c r="L22" i="2"/>
  <c r="M22" i="2"/>
  <c r="N22" i="2"/>
  <c r="K76" i="2"/>
  <c r="L76" i="2"/>
  <c r="M76" i="2"/>
  <c r="N76" i="2"/>
  <c r="J76" i="2"/>
  <c r="J28" i="2"/>
  <c r="M28" i="2"/>
  <c r="N28" i="2"/>
  <c r="K28" i="2"/>
  <c r="L28" i="2"/>
  <c r="J33" i="2"/>
  <c r="K33" i="2"/>
  <c r="L33" i="2"/>
  <c r="M33" i="2"/>
  <c r="N33" i="2"/>
  <c r="J34" i="2"/>
  <c r="K34" i="2"/>
  <c r="L34" i="2"/>
  <c r="M34" i="2"/>
  <c r="N34" i="2"/>
  <c r="J39" i="2"/>
  <c r="K39" i="2"/>
  <c r="L39" i="2"/>
  <c r="M39" i="2"/>
  <c r="N39" i="2"/>
  <c r="K64" i="2"/>
  <c r="L64" i="2"/>
  <c r="J64" i="2"/>
  <c r="M64" i="2"/>
  <c r="N64" i="2"/>
  <c r="K84" i="2"/>
  <c r="L84" i="2"/>
  <c r="M84" i="2"/>
  <c r="N84" i="2"/>
  <c r="J84" i="2"/>
  <c r="M112" i="2"/>
  <c r="N112" i="2"/>
  <c r="J112" i="2"/>
  <c r="K112" i="2"/>
  <c r="L112" i="2"/>
  <c r="K92" i="2"/>
  <c r="L92" i="2"/>
  <c r="M92" i="2"/>
  <c r="N92" i="2"/>
  <c r="J92" i="2"/>
  <c r="K54" i="2"/>
  <c r="L54" i="2"/>
  <c r="J54" i="2"/>
  <c r="M54" i="2"/>
  <c r="N54" i="2"/>
  <c r="J110" i="2"/>
  <c r="K110" i="2"/>
  <c r="L110" i="2"/>
  <c r="M110" i="2"/>
  <c r="N110" i="2"/>
  <c r="K94" i="2"/>
  <c r="L94" i="2"/>
  <c r="J94" i="2"/>
  <c r="M94" i="2"/>
  <c r="N94" i="2"/>
  <c r="K56" i="2"/>
  <c r="L56" i="2"/>
  <c r="J56" i="2"/>
  <c r="M56" i="2"/>
  <c r="N56" i="2"/>
  <c r="K74" i="2"/>
  <c r="L74" i="2"/>
  <c r="J74" i="2"/>
  <c r="M74" i="2"/>
  <c r="N74" i="2"/>
  <c r="M95" i="2"/>
  <c r="N95" i="2"/>
  <c r="K95" i="2"/>
  <c r="L95" i="2"/>
  <c r="J95" i="2"/>
  <c r="M87" i="2"/>
  <c r="N87" i="2"/>
  <c r="K87" i="2"/>
  <c r="L87" i="2"/>
  <c r="J87" i="2"/>
  <c r="M79" i="2"/>
  <c r="N79" i="2"/>
  <c r="K79" i="2"/>
  <c r="L79" i="2"/>
  <c r="J79" i="2"/>
  <c r="M71" i="2"/>
  <c r="N71" i="2"/>
  <c r="K71" i="2"/>
  <c r="L71" i="2"/>
  <c r="J71" i="2"/>
  <c r="M63" i="2"/>
  <c r="N63" i="2"/>
  <c r="K63" i="2"/>
  <c r="L63" i="2"/>
  <c r="J63" i="2"/>
  <c r="M55" i="2"/>
  <c r="N55" i="2"/>
  <c r="K55" i="2"/>
  <c r="L55" i="2"/>
  <c r="J55" i="2"/>
  <c r="K47" i="2"/>
  <c r="L47" i="2"/>
  <c r="M47" i="2"/>
  <c r="N47" i="2"/>
  <c r="J47" i="2"/>
  <c r="M46" i="2"/>
  <c r="N46" i="2"/>
  <c r="K46" i="2"/>
  <c r="L46" i="2"/>
  <c r="J46" i="2"/>
  <c r="B42" i="1"/>
  <c r="B43" i="1"/>
  <c r="J30" i="2"/>
  <c r="M30" i="2"/>
  <c r="N30" i="2"/>
  <c r="K30" i="2"/>
  <c r="L30" i="2"/>
  <c r="J36" i="2"/>
  <c r="M36" i="2"/>
  <c r="N36" i="2"/>
  <c r="K36" i="2"/>
  <c r="L36" i="2"/>
  <c r="J26" i="2"/>
  <c r="K26" i="2"/>
  <c r="L26" i="2"/>
  <c r="M26" i="2"/>
  <c r="N26" i="2"/>
  <c r="J105" i="2"/>
  <c r="M105" i="2"/>
  <c r="N105" i="2"/>
  <c r="K105" i="2"/>
  <c r="L105" i="2"/>
  <c r="M104" i="2"/>
  <c r="N104" i="2"/>
  <c r="J104" i="2"/>
  <c r="K104" i="2"/>
  <c r="L104" i="2"/>
  <c r="M117" i="2"/>
  <c r="N117" i="2"/>
  <c r="J117" i="2"/>
  <c r="K117" i="2"/>
  <c r="L117" i="2"/>
  <c r="K68" i="2"/>
  <c r="L68" i="2"/>
  <c r="M68" i="2"/>
  <c r="N68" i="2"/>
  <c r="J68" i="2"/>
  <c r="K58" i="2"/>
  <c r="L58" i="2"/>
  <c r="M58" i="2"/>
  <c r="N58" i="2"/>
  <c r="J58" i="2"/>
  <c r="M83" i="2"/>
  <c r="N83" i="2"/>
  <c r="K83" i="2"/>
  <c r="L83" i="2"/>
  <c r="J83" i="2"/>
  <c r="M67" i="2"/>
  <c r="N67" i="2"/>
  <c r="J67" i="2"/>
  <c r="K67" i="2"/>
  <c r="L67" i="2"/>
  <c r="M51" i="2"/>
  <c r="N51" i="2"/>
  <c r="K51" i="2"/>
  <c r="L51" i="2"/>
  <c r="J51" i="2"/>
  <c r="J32" i="2"/>
  <c r="K32" i="2"/>
  <c r="L32" i="2"/>
  <c r="M32" i="2"/>
  <c r="N32" i="2"/>
  <c r="K23" i="2"/>
  <c r="L23" i="2"/>
  <c r="M23" i="2"/>
  <c r="N23" i="2"/>
  <c r="J23" i="2"/>
  <c r="M29" i="2"/>
  <c r="N29" i="2"/>
  <c r="K29" i="2"/>
  <c r="L29" i="2"/>
  <c r="J29" i="2"/>
  <c r="M35" i="2"/>
  <c r="N35" i="2"/>
  <c r="J35" i="2"/>
  <c r="K35" i="2"/>
  <c r="L35" i="2"/>
  <c r="J108" i="2"/>
  <c r="K108" i="2"/>
  <c r="L108" i="2"/>
  <c r="M108" i="2"/>
  <c r="N108" i="2"/>
  <c r="K52" i="2"/>
  <c r="L52" i="2"/>
  <c r="M52" i="2"/>
  <c r="N52" i="2"/>
  <c r="J52" i="2"/>
  <c r="K60" i="2"/>
  <c r="L60" i="2"/>
  <c r="M60" i="2"/>
  <c r="N60" i="2"/>
  <c r="J60" i="2"/>
  <c r="J101" i="2"/>
  <c r="K101" i="2"/>
  <c r="L101" i="2"/>
  <c r="M101" i="2"/>
  <c r="N101" i="2"/>
  <c r="K82" i="2"/>
  <c r="L82" i="2"/>
  <c r="J82" i="2"/>
  <c r="M82" i="2"/>
  <c r="N82" i="2"/>
  <c r="M89" i="2"/>
  <c r="N89" i="2"/>
  <c r="J89" i="2"/>
  <c r="K89" i="2"/>
  <c r="L89" i="2"/>
  <c r="M73" i="2"/>
  <c r="N73" i="2"/>
  <c r="J73" i="2"/>
  <c r="K73" i="2"/>
  <c r="L73" i="2"/>
  <c r="M57" i="2"/>
  <c r="N57" i="2"/>
  <c r="J57" i="2"/>
  <c r="K57" i="2"/>
  <c r="L57" i="2"/>
  <c r="J38" i="2"/>
  <c r="K38" i="2"/>
  <c r="L38" i="2"/>
  <c r="M38" i="2"/>
  <c r="N38" i="2"/>
  <c r="K31" i="2"/>
  <c r="L31" i="2"/>
  <c r="J31" i="2"/>
  <c r="M31" i="2"/>
  <c r="N31" i="2"/>
  <c r="K116" i="2"/>
  <c r="L116" i="2"/>
  <c r="M116" i="2"/>
  <c r="N116" i="2"/>
  <c r="J116" i="2"/>
  <c r="K21" i="2"/>
  <c r="L21" i="2"/>
  <c r="J21" i="2"/>
  <c r="M21" i="2"/>
  <c r="N21" i="2"/>
  <c r="M42" i="2"/>
  <c r="N42" i="2"/>
  <c r="J42" i="2"/>
  <c r="K42" i="2"/>
  <c r="L42" i="2"/>
  <c r="J25" i="2"/>
  <c r="K25" i="2"/>
  <c r="L25" i="2"/>
  <c r="M25" i="2"/>
  <c r="N25" i="2"/>
  <c r="M27" i="2"/>
  <c r="N27" i="2"/>
  <c r="J27" i="2"/>
  <c r="K27" i="2"/>
  <c r="L27" i="2"/>
  <c r="K118" i="2"/>
  <c r="L118" i="2"/>
  <c r="J118" i="2"/>
  <c r="M118" i="2"/>
  <c r="N118" i="2"/>
  <c r="K106" i="2"/>
  <c r="L106" i="2"/>
  <c r="M106" i="2"/>
  <c r="N106" i="2"/>
  <c r="J106" i="2"/>
  <c r="K78" i="2"/>
  <c r="L78" i="2"/>
  <c r="M78" i="2"/>
  <c r="N78" i="2"/>
  <c r="J78" i="2"/>
  <c r="J111" i="2"/>
  <c r="M111" i="2"/>
  <c r="N111" i="2"/>
  <c r="K111" i="2"/>
  <c r="L111" i="2"/>
  <c r="K86" i="2"/>
  <c r="L86" i="2"/>
  <c r="J86" i="2"/>
  <c r="M86" i="2"/>
  <c r="N86" i="2"/>
  <c r="J37" i="2"/>
  <c r="K37" i="2"/>
  <c r="L37" i="2"/>
  <c r="M37" i="2"/>
  <c r="N37" i="2"/>
  <c r="J109" i="2"/>
  <c r="K109" i="2"/>
  <c r="L109" i="2"/>
  <c r="M109" i="2"/>
  <c r="N109" i="2"/>
  <c r="K88" i="2"/>
  <c r="L88" i="2"/>
  <c r="J88" i="2"/>
  <c r="M88" i="2"/>
  <c r="N88" i="2"/>
  <c r="J43" i="2"/>
  <c r="M43" i="2"/>
  <c r="N43" i="2"/>
  <c r="K43" i="2"/>
  <c r="L43" i="2"/>
  <c r="K66" i="2"/>
  <c r="L66" i="2"/>
  <c r="M66" i="2"/>
  <c r="N66" i="2"/>
  <c r="J66" i="2"/>
  <c r="M93" i="2"/>
  <c r="N93" i="2"/>
  <c r="J93" i="2"/>
  <c r="K93" i="2"/>
  <c r="L93" i="2"/>
  <c r="M85" i="2"/>
  <c r="N85" i="2"/>
  <c r="J85" i="2"/>
  <c r="K85" i="2"/>
  <c r="L85" i="2"/>
  <c r="M77" i="2"/>
  <c r="N77" i="2"/>
  <c r="K77" i="2"/>
  <c r="L77" i="2"/>
  <c r="J77" i="2"/>
  <c r="M69" i="2"/>
  <c r="N69" i="2"/>
  <c r="J69" i="2"/>
  <c r="K69" i="2"/>
  <c r="L69" i="2"/>
  <c r="M61" i="2"/>
  <c r="N61" i="2"/>
  <c r="J61" i="2"/>
  <c r="K61" i="2"/>
  <c r="L61" i="2"/>
  <c r="M53" i="2"/>
  <c r="N53" i="2"/>
  <c r="J53" i="2"/>
  <c r="K53" i="2"/>
  <c r="L53" i="2"/>
  <c r="K45" i="2"/>
  <c r="L45" i="2"/>
  <c r="M45" i="2"/>
  <c r="N45" i="2"/>
  <c r="J45" i="2"/>
  <c r="M44" i="2"/>
  <c r="N44" i="2"/>
  <c r="K44" i="2"/>
  <c r="L44" i="2"/>
  <c r="J44" i="2"/>
  <c r="B18" i="1"/>
  <c r="B19" i="1"/>
  <c r="B20" i="1"/>
  <c r="B21" i="1"/>
  <c r="B22" i="1"/>
  <c r="B24" i="1"/>
  <c r="B23" i="1"/>
</calcChain>
</file>

<file path=xl/sharedStrings.xml><?xml version="1.0" encoding="utf-8"?>
<sst xmlns="http://schemas.openxmlformats.org/spreadsheetml/2006/main" count="220" uniqueCount="193">
  <si>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</si>
  <si>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</si>
  <si>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</si>
  <si>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</si>
  <si>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</si>
  <si>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</si>
  <si>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</si>
  <si>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</si>
  <si>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</si>
  <si>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</si>
  <si>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</si>
  <si>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</si>
  <si>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</si>
  <si>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</si>
  <si>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</si>
  <si>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</si>
  <si>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</si>
  <si>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</si>
  <si>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</si>
  <si>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</si>
  <si>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</si>
  <si>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</si>
  <si>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</si>
  <si>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</si>
  <si>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</si>
  <si>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</si>
  <si>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</si>
  <si>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</si>
  <si>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</si>
  <si>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</si>
  <si>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</si>
  <si>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</si>
  <si>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</si>
  <si>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</si>
  <si>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</si>
  <si>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</si>
  <si>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</si>
  <si>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</si>
  <si>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</si>
  <si>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</si>
  <si>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</si>
  <si>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</si>
  <si>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</si>
  <si>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</si>
  <si>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</si>
  <si>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</si>
  <si>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</si>
  <si>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</si>
  <si>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</si>
  <si>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</si>
  <si>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</si>
  <si>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</si>
  <si>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</si>
  <si>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</si>
  <si>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</si>
  <si>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</si>
  <si>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</si>
  <si>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</si>
  <si>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</si>
  <si>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</si>
  <si>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</si>
  <si>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</si>
  <si>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</si>
  <si>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</si>
  <si>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</si>
  <si>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</si>
  <si>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</si>
  <si>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</si>
  <si>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</si>
  <si>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</si>
  <si>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</si>
  <si>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</si>
  <si>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</si>
  <si>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</si>
  <si>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</si>
  <si>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</si>
  <si>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</si>
  <si>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</si>
  <si>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</si>
  <si>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</si>
  <si>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</si>
  <si>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</si>
  <si>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</si>
  <si>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</si>
  <si>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</si>
  <si>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</si>
  <si>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</si>
  <si>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</si>
  <si>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</si>
  <si>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</si>
  <si>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</si>
  <si>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</si>
  <si>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19:33:06</t>
  </si>
  <si>
    <t xml:space="preserve">   19:33:18</t>
  </si>
  <si>
    <t xml:space="preserve">   19:33:28</t>
  </si>
  <si>
    <t xml:space="preserve">   19:33:38</t>
  </si>
  <si>
    <t xml:space="preserve">   19:33:48</t>
  </si>
  <si>
    <t xml:space="preserve">   19:33:58</t>
  </si>
  <si>
    <t xml:space="preserve">   19:34:08</t>
  </si>
  <si>
    <t xml:space="preserve">   19:34:18</t>
  </si>
  <si>
    <t xml:space="preserve">   19:34:28</t>
  </si>
  <si>
    <t xml:space="preserve">   19:34:38</t>
  </si>
  <si>
    <t xml:space="preserve">   19:34:48</t>
  </si>
  <si>
    <t xml:space="preserve">   19:34:58</t>
  </si>
  <si>
    <t xml:space="preserve">   19:35:08</t>
  </si>
  <si>
    <t xml:space="preserve">   19:35:18</t>
  </si>
  <si>
    <t xml:space="preserve">   19:35:29</t>
  </si>
  <si>
    <t xml:space="preserve">   19:35:39</t>
  </si>
  <si>
    <t xml:space="preserve">   19:35:49</t>
  </si>
  <si>
    <t xml:space="preserve">   19:35:59</t>
  </si>
  <si>
    <t xml:space="preserve">   19:36:09</t>
  </si>
  <si>
    <t xml:space="preserve">   19:36:19</t>
  </si>
  <si>
    <t xml:space="preserve">   19:36:29</t>
  </si>
  <si>
    <t xml:space="preserve">   19:36:39</t>
  </si>
  <si>
    <t xml:space="preserve">   19:36:49</t>
  </si>
  <si>
    <t xml:space="preserve">   19:36:59</t>
  </si>
  <si>
    <t xml:space="preserve">   19:37:09</t>
  </si>
  <si>
    <t xml:space="preserve">   19:37:19</t>
  </si>
  <si>
    <t xml:space="preserve">   19:37:29</t>
  </si>
  <si>
    <t xml:space="preserve">   19:37:39</t>
  </si>
  <si>
    <t xml:space="preserve">   19:37:49</t>
  </si>
  <si>
    <t xml:space="preserve">   19:37:59</t>
  </si>
  <si>
    <t xml:space="preserve">   19:38:09</t>
  </si>
  <si>
    <t xml:space="preserve">   19:38:19</t>
  </si>
  <si>
    <t xml:space="preserve">   19:38:29</t>
  </si>
  <si>
    <t xml:space="preserve">   19:38:39</t>
  </si>
  <si>
    <t xml:space="preserve">   19:38:49</t>
  </si>
  <si>
    <t xml:space="preserve">   19:38:59</t>
  </si>
  <si>
    <t xml:space="preserve">   19:39:09</t>
  </si>
  <si>
    <t xml:space="preserve">   19:39:19</t>
  </si>
  <si>
    <t xml:space="preserve">   19:39:29</t>
  </si>
  <si>
    <t xml:space="preserve">   19:39:38</t>
  </si>
  <si>
    <t xml:space="preserve">   19:39:48</t>
  </si>
  <si>
    <t xml:space="preserve">   19:39:58</t>
  </si>
  <si>
    <t xml:space="preserve">   19:40:08</t>
  </si>
  <si>
    <t xml:space="preserve">   19:40:18</t>
  </si>
  <si>
    <t xml:space="preserve">   19:40:28</t>
  </si>
  <si>
    <t xml:space="preserve">   19:40:38</t>
  </si>
  <si>
    <t xml:space="preserve">   19:40:48</t>
  </si>
  <si>
    <t xml:space="preserve">   19:40:58</t>
  </si>
  <si>
    <t xml:space="preserve">   19:41:08</t>
  </si>
  <si>
    <t xml:space="preserve">   19:41:18</t>
  </si>
  <si>
    <t xml:space="preserve">   19:41:28</t>
  </si>
  <si>
    <t xml:space="preserve">   19:41:38</t>
  </si>
  <si>
    <t xml:space="preserve">   19:41:48</t>
  </si>
  <si>
    <t xml:space="preserve">   19:41:58</t>
  </si>
  <si>
    <t xml:space="preserve">   19:42:08</t>
  </si>
  <si>
    <t xml:space="preserve">   19:42:18</t>
  </si>
  <si>
    <t xml:space="preserve">   19:42:28</t>
  </si>
  <si>
    <t xml:space="preserve">   19:42:38</t>
  </si>
  <si>
    <t xml:space="preserve">   19:42:48</t>
  </si>
  <si>
    <t xml:space="preserve">   19:42:58</t>
  </si>
  <si>
    <t xml:space="preserve">   19:43:08</t>
  </si>
  <si>
    <t xml:space="preserve">   19:43:18</t>
  </si>
  <si>
    <t xml:space="preserve">   19:43:28</t>
  </si>
  <si>
    <t xml:space="preserve">   19:43:38</t>
  </si>
  <si>
    <t xml:space="preserve">   19:43:48</t>
  </si>
  <si>
    <t xml:space="preserve">   19:43:58</t>
  </si>
  <si>
    <t xml:space="preserve">   19:44:08</t>
  </si>
  <si>
    <t xml:space="preserve">   19:44:18</t>
  </si>
  <si>
    <t xml:space="preserve">   19:44:28</t>
  </si>
  <si>
    <t xml:space="preserve">   19:44:38</t>
  </si>
  <si>
    <t xml:space="preserve">   19:44:48</t>
  </si>
  <si>
    <t xml:space="preserve">   19:44:58</t>
  </si>
  <si>
    <t xml:space="preserve">   19:45:08</t>
  </si>
  <si>
    <t xml:space="preserve">   19:45:18</t>
  </si>
  <si>
    <t xml:space="preserve">   19:45:28</t>
  </si>
  <si>
    <t xml:space="preserve">   19:45:38</t>
  </si>
  <si>
    <t xml:space="preserve">   19:45:48</t>
  </si>
  <si>
    <t xml:space="preserve">   19:45:58</t>
  </si>
  <si>
    <t xml:space="preserve">   19:46:08</t>
  </si>
  <si>
    <t xml:space="preserve">   19:46:18</t>
  </si>
  <si>
    <t xml:space="preserve">   19:46:28</t>
  </si>
  <si>
    <t xml:space="preserve">   19:46:38</t>
  </si>
  <si>
    <t xml:space="preserve">   19:46:48</t>
  </si>
  <si>
    <t xml:space="preserve">   19:46:58</t>
  </si>
  <si>
    <t xml:space="preserve">   19:47:09</t>
  </si>
  <si>
    <t xml:space="preserve">   19:47:19</t>
  </si>
  <si>
    <t xml:space="preserve">   19:47:29</t>
  </si>
  <si>
    <t xml:space="preserve">   19:47:39</t>
  </si>
  <si>
    <t xml:space="preserve">   19:47:49</t>
  </si>
  <si>
    <t xml:space="preserve">   19:47:59</t>
  </si>
  <si>
    <t xml:space="preserve">   19:48:09</t>
  </si>
  <si>
    <t xml:space="preserve">   19:48:19</t>
  </si>
  <si>
    <t xml:space="preserve">   19:48:29</t>
  </si>
  <si>
    <t xml:space="preserve">   19:48:39</t>
  </si>
  <si>
    <t xml:space="preserve">   19:48:49</t>
  </si>
  <si>
    <t xml:space="preserve">   19:48:59</t>
  </si>
  <si>
    <t xml:space="preserve">   19:49:09</t>
  </si>
  <si>
    <t xml:space="preserve">   19:49:19</t>
  </si>
  <si>
    <t>mg Chl a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</si>
  <si>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mg Chl a -1]</t>
    </r>
  </si>
  <si>
    <t>Blank  (Chamber 1)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</si>
</sst>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4" fillId="0" borderId="19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172" fontId="1" fillId="0" borderId="21" xfId="0" applyNumberFormat="1" applyFont="1" applyFill="1" applyBorder="1" applyAlignment="1">
      <alignment horizontal="right" wrapText="1"/>
    </xf>
    <xf numFmtId="0" fontId="1" fillId="0" borderId="22" xfId="0" applyFont="1" applyFill="1" applyBorder="1" applyAlignment="1">
      <alignment wrapText="1"/>
    </xf>
    <xf numFmtId="0" fontId="1" fillId="0" borderId="23" xfId="0" applyFont="1" applyFill="1" applyBorder="1"/>
    <xf numFmtId="0" fontId="4" fillId="0" borderId="1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21" xfId="0" applyFill="1" applyBorder="1" applyAlignment="1">
      <alignment wrapText="1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0" fillId="0" borderId="23" xfId="0" applyBorder="1"/>
    <xf numFmtId="0" fontId="4" fillId="0" borderId="24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53499054581112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1632785283903"/>
                  <c:y val="-0.114751367640987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values'!$N$50:$N$118</c:f>
              <c:numCache>
                <c:formatCode>0.00</c:formatCode>
                <c:ptCount val="69"/>
                <c:pt idx="0">
                  <c:v>281.8929151417255</c:v>
                </c:pt>
                <c:pt idx="1">
                  <c:v>281.8929151417255</c:v>
                </c:pt>
                <c:pt idx="2">
                  <c:v>278.6245354711705</c:v>
                </c:pt>
                <c:pt idx="3">
                  <c:v>286.7511569108266</c:v>
                </c:pt>
                <c:pt idx="4">
                  <c:v>282.1461873395928</c:v>
                </c:pt>
                <c:pt idx="5">
                  <c:v>281.6399098895637</c:v>
                </c:pt>
                <c:pt idx="6">
                  <c:v>283.6714470333025</c:v>
                </c:pt>
                <c:pt idx="7">
                  <c:v>288.0459785812087</c:v>
                </c:pt>
                <c:pt idx="8">
                  <c:v>288.3057692054768</c:v>
                </c:pt>
                <c:pt idx="9">
                  <c:v>283.6714470333025</c:v>
                </c:pt>
                <c:pt idx="10">
                  <c:v>285.7202345253481</c:v>
                </c:pt>
                <c:pt idx="11">
                  <c:v>286.493016204945</c:v>
                </c:pt>
                <c:pt idx="12">
                  <c:v>288.3057692054768</c:v>
                </c:pt>
                <c:pt idx="13">
                  <c:v>284.9499055854446</c:v>
                </c:pt>
                <c:pt idx="14">
                  <c:v>288.0459785812087</c:v>
                </c:pt>
                <c:pt idx="15">
                  <c:v>288.0459785812087</c:v>
                </c:pt>
                <c:pt idx="16">
                  <c:v>287.7864638950464</c:v>
                </c:pt>
                <c:pt idx="17">
                  <c:v>287.009571653387</c:v>
                </c:pt>
                <c:pt idx="18">
                  <c:v>289.8703290898193</c:v>
                </c:pt>
                <c:pt idx="19">
                  <c:v>287.7864638950464</c:v>
                </c:pt>
                <c:pt idx="20">
                  <c:v>288.3057692054768</c:v>
                </c:pt>
                <c:pt idx="21">
                  <c:v>290.3940739472396</c:v>
                </c:pt>
                <c:pt idx="22">
                  <c:v>293.2947310846494</c:v>
                </c:pt>
                <c:pt idx="23">
                  <c:v>291.4449195486018</c:v>
                </c:pt>
                <c:pt idx="24">
                  <c:v>293.5601215119402</c:v>
                </c:pt>
                <c:pt idx="25">
                  <c:v>290.3940739472396</c:v>
                </c:pt>
                <c:pt idx="26">
                  <c:v>294.0917550288592</c:v>
                </c:pt>
                <c:pt idx="27">
                  <c:v>294.8913428928353</c:v>
                </c:pt>
                <c:pt idx="28">
                  <c:v>291.972026507458</c:v>
                </c:pt>
                <c:pt idx="29">
                  <c:v>292.236002390756</c:v>
                </c:pt>
                <c:pt idx="30">
                  <c:v>291.972026507458</c:v>
                </c:pt>
                <c:pt idx="31">
                  <c:v>293.8257960283785</c:v>
                </c:pt>
                <c:pt idx="32">
                  <c:v>297.845274486813</c:v>
                </c:pt>
                <c:pt idx="33">
                  <c:v>295.9614668873691</c:v>
                </c:pt>
                <c:pt idx="34">
                  <c:v>296.2297160512062</c:v>
                </c:pt>
                <c:pt idx="35">
                  <c:v>298.65696977599</c:v>
                </c:pt>
                <c:pt idx="36">
                  <c:v>297.5752908958407</c:v>
                </c:pt>
                <c:pt idx="37">
                  <c:v>298.3861135216049</c:v>
                </c:pt>
                <c:pt idx="38">
                  <c:v>296.7670789786035</c:v>
                </c:pt>
                <c:pt idx="39">
                  <c:v>300.8343552497211</c:v>
                </c:pt>
                <c:pt idx="40">
                  <c:v>296.7670789786035</c:v>
                </c:pt>
                <c:pt idx="41">
                  <c:v>300.0156346866933</c:v>
                </c:pt>
                <c:pt idx="42">
                  <c:v>298.65696977599</c:v>
                </c:pt>
                <c:pt idx="43">
                  <c:v>298.1155485604132</c:v>
                </c:pt>
                <c:pt idx="44">
                  <c:v>301.1078515007676</c:v>
                </c:pt>
                <c:pt idx="45">
                  <c:v>299.4712903639204</c:v>
                </c:pt>
                <c:pt idx="46">
                  <c:v>301.9301142126266</c:v>
                </c:pt>
                <c:pt idx="47">
                  <c:v>300.0156346866933</c:v>
                </c:pt>
                <c:pt idx="48">
                  <c:v>305.2459737100913</c:v>
                </c:pt>
                <c:pt idx="49">
                  <c:v>300.8343552497211</c:v>
                </c:pt>
                <c:pt idx="50">
                  <c:v>304.9680030603317</c:v>
                </c:pt>
                <c:pt idx="51">
                  <c:v>298.1155485604132</c:v>
                </c:pt>
                <c:pt idx="52">
                  <c:v>303.0306191819127</c:v>
                </c:pt>
                <c:pt idx="53">
                  <c:v>301.3816431363635</c:v>
                </c:pt>
                <c:pt idx="54">
                  <c:v>303.8591284711268</c:v>
                </c:pt>
                <c:pt idx="55">
                  <c:v>303.0306191819127</c:v>
                </c:pt>
                <c:pt idx="56">
                  <c:v>305.8028203635847</c:v>
                </c:pt>
                <c:pt idx="57">
                  <c:v>304.1358967581089</c:v>
                </c:pt>
                <c:pt idx="58">
                  <c:v>307.2002379957245</c:v>
                </c:pt>
                <c:pt idx="59">
                  <c:v>303.3064901012906</c:v>
                </c:pt>
                <c:pt idx="60">
                  <c:v>306.9201469419161</c:v>
                </c:pt>
                <c:pt idx="61">
                  <c:v>304.1358967581089</c:v>
                </c:pt>
                <c:pt idx="62">
                  <c:v>306.6403600773842</c:v>
                </c:pt>
                <c:pt idx="63">
                  <c:v>306.9201469419161</c:v>
                </c:pt>
                <c:pt idx="64">
                  <c:v>309.1694285912368</c:v>
                </c:pt>
                <c:pt idx="65">
                  <c:v>307.7613343782275</c:v>
                </c:pt>
                <c:pt idx="66">
                  <c:v>310.0179731296404</c:v>
                </c:pt>
                <c:pt idx="67">
                  <c:v>308.8871962299858</c:v>
                </c:pt>
                <c:pt idx="68">
                  <c:v>309.7348166087017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187368"/>
        <c:axId val="-2098368360"/>
      </c:scatterChart>
      <c:valAx>
        <c:axId val="-2099187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8368360"/>
        <c:crosses val="autoZero"/>
        <c:crossBetween val="midCat"/>
      </c:valAx>
      <c:valAx>
        <c:axId val="-20983683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918736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2856279231446"/>
          <c:y val="0.384999295045236"/>
          <c:w val="0.228571162840445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13" sqref="B13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57.96</v>
      </c>
      <c r="C7" s="13" t="s">
        <v>4</v>
      </c>
      <c r="D7" s="13"/>
      <c r="E7" s="14"/>
    </row>
    <row r="8" spans="1:5">
      <c r="A8" s="11" t="s">
        <v>5</v>
      </c>
      <c r="B8">
        <v>29.56</v>
      </c>
      <c r="C8" s="13" t="s">
        <v>6</v>
      </c>
      <c r="D8" s="13"/>
      <c r="E8" s="14"/>
    </row>
    <row r="9" spans="1:5">
      <c r="A9" s="11" t="s">
        <v>7</v>
      </c>
      <c r="B9" s="12">
        <v>15</v>
      </c>
      <c r="C9" s="13" t="s">
        <v>8</v>
      </c>
      <c r="D9" s="13"/>
      <c r="E9" s="14"/>
    </row>
    <row r="10" spans="1:5">
      <c r="A10" s="11" t="s">
        <v>9</v>
      </c>
      <c r="B10">
        <v>22.2</v>
      </c>
      <c r="C10" s="13" t="s">
        <v>10</v>
      </c>
      <c r="D10" s="13"/>
      <c r="E10" s="14"/>
    </row>
    <row r="11" spans="1:5">
      <c r="A11" s="11" t="s">
        <v>11</v>
      </c>
      <c r="B11">
        <v>17.100000000000001</v>
      </c>
      <c r="C11" s="13" t="s">
        <v>12</v>
      </c>
      <c r="D11" s="13"/>
      <c r="E11" s="14"/>
    </row>
    <row r="12" spans="1:5">
      <c r="A12" s="11" t="s">
        <v>13</v>
      </c>
      <c r="B12" s="15">
        <v>17.3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448.27984423892292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93.690487445934892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932.75962299277296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699.62918572536637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35.419751557621176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35.419751557621176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1106.8672361756617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1.6234444715275853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1.6224296883422762</v>
      </c>
      <c r="C32" s="43"/>
      <c r="D32" s="43"/>
      <c r="E32" s="45"/>
    </row>
    <row r="33" spans="1:5">
      <c r="A33" s="42" t="s">
        <v>38</v>
      </c>
      <c r="B33" s="47">
        <f>TAN(B8*PI()/180)</f>
        <v>0.56715600248937403</v>
      </c>
      <c r="C33" s="43"/>
      <c r="D33" s="43"/>
      <c r="E33" s="45"/>
    </row>
    <row r="34" spans="1:5">
      <c r="A34" s="42" t="s">
        <v>39</v>
      </c>
      <c r="B34" s="47">
        <f>TAN(B9*PI()/180)</f>
        <v>0.2679491924311227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3.5275687359566273E-2</v>
      </c>
      <c r="C35" s="43"/>
      <c r="D35" s="43"/>
      <c r="E35" s="45"/>
    </row>
    <row r="36" spans="1:5">
      <c r="A36" s="42" t="s">
        <v>41</v>
      </c>
      <c r="B36" s="47">
        <f>B35+(B29*(B12-B11))</f>
        <v>3.5352287359566276E-2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152.55611200540289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13.063094175404828</v>
      </c>
      <c r="C39" s="48"/>
      <c r="D39" s="48"/>
      <c r="E39" s="45"/>
    </row>
    <row r="40" spans="1:5">
      <c r="A40" s="49" t="s">
        <v>44</v>
      </c>
      <c r="B40" s="48">
        <f>B33/B31-1</f>
        <v>-0.65064650350762743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9.013347658879839E-6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-2.1781677136746662E-3</v>
      </c>
      <c r="C43" s="48"/>
      <c r="D43" s="48"/>
      <c r="E43" s="50"/>
    </row>
    <row r="44" spans="1:5">
      <c r="A44" s="49" t="s">
        <v>47</v>
      </c>
      <c r="B44" s="48">
        <f>B34/B32-1</f>
        <v>-0.83484696171647299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  <col min="18" max="18" width="14.5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57.96</v>
      </c>
      <c r="C7" s="58" t="s">
        <v>50</v>
      </c>
      <c r="D7" s="59" t="s">
        <v>51</v>
      </c>
      <c r="E7">
        <v>22.2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29.56</v>
      </c>
      <c r="C8" s="64" t="s">
        <v>50</v>
      </c>
      <c r="D8" s="65" t="s">
        <v>54</v>
      </c>
      <c r="E8">
        <v>17.100000000000001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1.6234444715275853</v>
      </c>
      <c r="E13" s="83" t="s">
        <v>42</v>
      </c>
      <c r="F13" s="84">
        <f>$D$15/$D$13*1/$B$16*POWER(100,2)</f>
        <v>152.55611200540289</v>
      </c>
      <c r="G13" s="39" t="s">
        <v>40</v>
      </c>
      <c r="H13" s="84">
        <f>(-$F$14+(SQRT(POWER($F$14,2)-4*$F$13*$F$15)))/(2*$F$13)</f>
        <v>3.5275687359566273E-2</v>
      </c>
      <c r="I13" s="85" t="s">
        <v>45</v>
      </c>
      <c r="J13" s="86">
        <f>$D$16/$D$14*1/$B$16*POWER($H$14,2)</f>
        <v>1.8181057673533535E-5</v>
      </c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1.6259854598711303</v>
      </c>
      <c r="E14" s="49" t="s">
        <v>43</v>
      </c>
      <c r="F14" s="48">
        <f>$D$15/$D$13*100+$D$15/$D$13*1/$B$16*100-$B$13*1/$B$16*100-100+$B$13*100</f>
        <v>13.063094175404828</v>
      </c>
      <c r="G14" s="42" t="s">
        <v>41</v>
      </c>
      <c r="H14" s="47">
        <f>$H$13+($B$15*(G21-$E$8))</f>
        <v>3.5084187359566275E-2</v>
      </c>
      <c r="I14" s="89" t="s">
        <v>46</v>
      </c>
      <c r="J14" s="50">
        <f>$D$16/$D$14*$H$14+$D$16/$D$14*1/$B$16*$H$14-$B$13*1/$B$16*$H$14-$H$14+$B$13*$H$14</f>
        <v>4.1763403273009612E-3</v>
      </c>
      <c r="P14" s="129" t="s">
        <v>78</v>
      </c>
      <c r="Q14" s="129"/>
      <c r="R14" s="54"/>
    </row>
    <row r="15" spans="1:18" ht="24">
      <c r="A15" s="46" t="s">
        <v>34</v>
      </c>
      <c r="B15" s="43">
        <v>3.8299999999999999E-4</v>
      </c>
      <c r="C15" s="87" t="s">
        <v>38</v>
      </c>
      <c r="D15" s="88">
        <f>TAN($B$8*PI()/180)</f>
        <v>0.56715600248937403</v>
      </c>
      <c r="E15" s="49" t="s">
        <v>44</v>
      </c>
      <c r="F15" s="48">
        <f>$D$15/$D$13-1</f>
        <v>-0.65064650350762743</v>
      </c>
      <c r="G15" s="90"/>
      <c r="H15" s="48"/>
      <c r="I15" s="89" t="s">
        <v>47</v>
      </c>
      <c r="J15" s="50">
        <f>$D$16/$D$14-1</f>
        <v>-0.66175468992772002</v>
      </c>
      <c r="P15" s="113" t="s">
        <v>77</v>
      </c>
      <c r="Q15" s="114" t="s">
        <v>190</v>
      </c>
      <c r="R15" s="125" t="s">
        <v>192</v>
      </c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0.54998195604712918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5">
        <v>2.3810000000000001E-2</v>
      </c>
      <c r="Q16" s="116">
        <v>1.9908500000000003E-2</v>
      </c>
      <c r="R16" s="117">
        <v>-0.51480000000000181</v>
      </c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54"/>
      <c r="Q17" s="54"/>
      <c r="R17" s="5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54"/>
      <c r="Q19" s="111"/>
      <c r="R19" s="54"/>
    </row>
    <row r="20" spans="1:19" ht="36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8" t="s">
        <v>91</v>
      </c>
      <c r="Q20" s="119" t="s">
        <v>86</v>
      </c>
      <c r="R20" s="119" t="s">
        <v>87</v>
      </c>
      <c r="S20" s="120" t="s">
        <v>191</v>
      </c>
    </row>
    <row r="21" spans="1:19">
      <c r="A21" s="102">
        <v>40413</v>
      </c>
      <c r="B21" t="s">
        <v>92</v>
      </c>
      <c r="C21">
        <v>0</v>
      </c>
      <c r="D21">
        <v>329.43900000000002</v>
      </c>
      <c r="E21">
        <v>28.81</v>
      </c>
      <c r="F21">
        <v>3073</v>
      </c>
      <c r="G21">
        <v>16.600000000000001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107.83285757983059</v>
      </c>
      <c r="J21" s="104">
        <f t="shared" ref="J21:J84" si="1">I21*20.9/100</f>
        <v>22.53706723418459</v>
      </c>
      <c r="K21" s="76">
        <f>($B$9-EXP(52.57-6690.9/(273.15+G21)-4.681*LN(273.15+G21)))*I21/100*0.2095</f>
        <v>226.14899059877069</v>
      </c>
      <c r="L21" s="76">
        <f t="shared" ref="L21:L84" si="2">K21/1.33322</f>
        <v>169.6261611727777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8.6955021169588544</v>
      </c>
      <c r="N21" s="103">
        <f t="shared" ref="N21:N84" si="3">M21*31.25</f>
        <v>271.7344411549642</v>
      </c>
      <c r="P21" s="121">
        <f>Q46</f>
        <v>24.384000000000015</v>
      </c>
      <c r="Q21" s="122">
        <f>P21*(6)</f>
        <v>146.30400000000009</v>
      </c>
      <c r="R21" s="123">
        <f>(Q21/1000)*(P16*1000)</f>
        <v>3.4834982400000025</v>
      </c>
      <c r="S21" s="124">
        <f>R21/Q16</f>
        <v>174.97542456739595</v>
      </c>
    </row>
    <row r="22" spans="1:19">
      <c r="A22" s="102">
        <v>40413</v>
      </c>
      <c r="B22" t="s">
        <v>93</v>
      </c>
      <c r="C22">
        <v>0.20100000000000001</v>
      </c>
      <c r="D22">
        <v>333.88299999999998</v>
      </c>
      <c r="E22">
        <v>28.66</v>
      </c>
      <c r="F22">
        <v>3076</v>
      </c>
      <c r="G22">
        <v>16.600000000000001</v>
      </c>
      <c r="I22" s="103">
        <f t="shared" si="0"/>
        <v>109.28765479973104</v>
      </c>
      <c r="J22" s="104">
        <f t="shared" si="1"/>
        <v>22.841119853143788</v>
      </c>
      <c r="K22" s="76">
        <f t="shared" ref="K22:K36" si="4">($B$9-EXP(52.57-6690.9/(273.15+G22)-4.681*LN(273.15+G22)))*I22/100*0.2095</f>
        <v>229.20001725419266</v>
      </c>
      <c r="L22" s="76">
        <f t="shared" si="2"/>
        <v>171.91462568382761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8.8128150824992986</v>
      </c>
      <c r="N22" s="103">
        <f t="shared" si="3"/>
        <v>275.40047132810309</v>
      </c>
      <c r="P22" s="54"/>
      <c r="Q22" s="54"/>
    </row>
    <row r="23" spans="1:19">
      <c r="A23" s="102">
        <v>40413</v>
      </c>
      <c r="B23" t="s">
        <v>94</v>
      </c>
      <c r="C23">
        <v>0.36799999999999999</v>
      </c>
      <c r="D23">
        <v>332.69099999999997</v>
      </c>
      <c r="E23">
        <v>28.7</v>
      </c>
      <c r="F23">
        <v>3074</v>
      </c>
      <c r="G23">
        <v>16.600000000000001</v>
      </c>
      <c r="I23" s="103">
        <f t="shared" si="0"/>
        <v>108.89747954238396</v>
      </c>
      <c r="J23" s="104">
        <f t="shared" si="1"/>
        <v>22.759573224358245</v>
      </c>
      <c r="K23" s="76">
        <f t="shared" si="4"/>
        <v>228.38173475119646</v>
      </c>
      <c r="L23" s="76">
        <f t="shared" si="2"/>
        <v>171.30086163663645</v>
      </c>
      <c r="M23" s="103">
        <f t="shared" si="5"/>
        <v>8.7813518545705129</v>
      </c>
      <c r="N23" s="103">
        <f t="shared" si="3"/>
        <v>274.41724545532855</v>
      </c>
      <c r="P23" s="131" t="s">
        <v>84</v>
      </c>
      <c r="Q23" s="128"/>
      <c r="R23" s="128"/>
      <c r="S23" s="128"/>
    </row>
    <row r="24" spans="1:19">
      <c r="A24" s="102">
        <v>40413</v>
      </c>
      <c r="B24" t="s">
        <v>95</v>
      </c>
      <c r="C24">
        <v>0.53500000000000003</v>
      </c>
      <c r="D24">
        <v>331.50400000000002</v>
      </c>
      <c r="E24">
        <v>28.74</v>
      </c>
      <c r="F24">
        <v>3071</v>
      </c>
      <c r="G24">
        <v>16.600000000000001</v>
      </c>
      <c r="I24" s="103">
        <f t="shared" si="0"/>
        <v>108.50893079273372</v>
      </c>
      <c r="J24" s="104">
        <f t="shared" si="1"/>
        <v>22.678366535681349</v>
      </c>
      <c r="K24" s="76">
        <f t="shared" si="4"/>
        <v>227.56686338912797</v>
      </c>
      <c r="L24" s="76">
        <f t="shared" si="2"/>
        <v>170.6896561626198</v>
      </c>
      <c r="M24" s="103">
        <f t="shared" si="5"/>
        <v>8.7500197861179636</v>
      </c>
      <c r="N24" s="103">
        <f t="shared" si="3"/>
        <v>273.43811831618638</v>
      </c>
      <c r="P24" s="54"/>
      <c r="Q24" s="54"/>
      <c r="R24" s="54"/>
    </row>
    <row r="25" spans="1:19">
      <c r="A25" s="102">
        <v>40413</v>
      </c>
      <c r="B25" t="s">
        <v>96</v>
      </c>
      <c r="C25">
        <v>0.70199999999999996</v>
      </c>
      <c r="D25">
        <v>330.61700000000002</v>
      </c>
      <c r="E25">
        <v>28.77</v>
      </c>
      <c r="F25">
        <v>3074</v>
      </c>
      <c r="G25">
        <v>16.600000000000001</v>
      </c>
      <c r="I25" s="103">
        <f t="shared" si="0"/>
        <v>108.21858128081855</v>
      </c>
      <c r="J25" s="104">
        <f t="shared" si="1"/>
        <v>22.617683487691075</v>
      </c>
      <c r="K25" s="76">
        <f t="shared" si="4"/>
        <v>226.95793721843967</v>
      </c>
      <c r="L25" s="76">
        <f t="shared" si="2"/>
        <v>170.23292271226029</v>
      </c>
      <c r="M25" s="103">
        <f t="shared" si="5"/>
        <v>8.7266063771424367</v>
      </c>
      <c r="N25" s="103">
        <f t="shared" si="3"/>
        <v>272.70644928570113</v>
      </c>
      <c r="P25" s="54"/>
      <c r="Q25" s="54"/>
      <c r="R25" s="54"/>
    </row>
    <row r="26" spans="1:19">
      <c r="A26" s="102">
        <v>40413</v>
      </c>
      <c r="B26" t="s">
        <v>97</v>
      </c>
      <c r="C26">
        <v>0.86899999999999999</v>
      </c>
      <c r="D26">
        <v>334.78100000000001</v>
      </c>
      <c r="E26">
        <v>28.63</v>
      </c>
      <c r="F26">
        <v>3071</v>
      </c>
      <c r="G26">
        <v>16.600000000000001</v>
      </c>
      <c r="I26" s="103">
        <f t="shared" si="0"/>
        <v>109.5813590130701</v>
      </c>
      <c r="J26" s="104">
        <f t="shared" si="1"/>
        <v>22.902504033731649</v>
      </c>
      <c r="K26" s="76">
        <f t="shared" si="4"/>
        <v>229.81597896449108</v>
      </c>
      <c r="L26" s="76">
        <f t="shared" si="2"/>
        <v>172.37663623744848</v>
      </c>
      <c r="M26" s="103">
        <f t="shared" si="5"/>
        <v>8.8364990102572083</v>
      </c>
      <c r="N26" s="103">
        <f t="shared" si="3"/>
        <v>276.14059407053776</v>
      </c>
      <c r="P26" s="54"/>
      <c r="Q26" s="54"/>
      <c r="R26" s="54"/>
    </row>
    <row r="27" spans="1:19">
      <c r="A27" s="102">
        <v>40413</v>
      </c>
      <c r="B27" t="s">
        <v>98</v>
      </c>
      <c r="C27">
        <v>1.036</v>
      </c>
      <c r="D27">
        <v>333.58499999999998</v>
      </c>
      <c r="E27">
        <v>28.67</v>
      </c>
      <c r="F27">
        <v>3067</v>
      </c>
      <c r="G27">
        <v>16.600000000000001</v>
      </c>
      <c r="I27" s="103">
        <f t="shared" si="0"/>
        <v>109.18995801245649</v>
      </c>
      <c r="J27" s="104">
        <f t="shared" si="1"/>
        <v>22.820701224603404</v>
      </c>
      <c r="K27" s="76">
        <f t="shared" si="4"/>
        <v>228.99512581087239</v>
      </c>
      <c r="L27" s="76">
        <f t="shared" si="2"/>
        <v>171.76094403839755</v>
      </c>
      <c r="M27" s="103">
        <f t="shared" si="5"/>
        <v>8.8049369399773205</v>
      </c>
      <c r="N27" s="103">
        <f t="shared" si="3"/>
        <v>275.15427937429126</v>
      </c>
      <c r="P27" s="54"/>
      <c r="Q27" s="54"/>
      <c r="R27" s="54"/>
    </row>
    <row r="28" spans="1:19">
      <c r="A28" s="102">
        <v>40413</v>
      </c>
      <c r="B28" t="s">
        <v>99</v>
      </c>
      <c r="C28">
        <v>1.2030000000000001</v>
      </c>
      <c r="D28">
        <v>334.78100000000001</v>
      </c>
      <c r="E28">
        <v>28.63</v>
      </c>
      <c r="F28">
        <v>3071</v>
      </c>
      <c r="G28">
        <v>16.600000000000001</v>
      </c>
      <c r="I28" s="103">
        <f t="shared" si="0"/>
        <v>109.5813590130701</v>
      </c>
      <c r="J28" s="104">
        <f t="shared" si="1"/>
        <v>22.902504033731649</v>
      </c>
      <c r="K28" s="76">
        <f t="shared" si="4"/>
        <v>229.81597896449108</v>
      </c>
      <c r="L28" s="76">
        <f t="shared" si="2"/>
        <v>172.37663623744848</v>
      </c>
      <c r="M28" s="103">
        <f t="shared" si="5"/>
        <v>8.8364990102572083</v>
      </c>
      <c r="N28" s="103">
        <f t="shared" si="3"/>
        <v>276.14059407053776</v>
      </c>
      <c r="P28" s="54"/>
      <c r="Q28" s="54"/>
      <c r="R28" s="54"/>
    </row>
    <row r="29" spans="1:19">
      <c r="A29" s="102">
        <v>40413</v>
      </c>
      <c r="B29" t="s">
        <v>100</v>
      </c>
      <c r="C29">
        <v>1.37</v>
      </c>
      <c r="D29">
        <v>335.98099999999999</v>
      </c>
      <c r="E29">
        <v>28.59</v>
      </c>
      <c r="F29">
        <v>3059</v>
      </c>
      <c r="G29">
        <v>16.600000000000001</v>
      </c>
      <c r="I29" s="103">
        <f t="shared" si="0"/>
        <v>109.97440219960238</v>
      </c>
      <c r="J29" s="104">
        <f t="shared" si="1"/>
        <v>22.984650059716895</v>
      </c>
      <c r="K29" s="76">
        <f t="shared" si="4"/>
        <v>230.64027613968366</v>
      </c>
      <c r="L29" s="76">
        <f t="shared" si="2"/>
        <v>172.99491167225489</v>
      </c>
      <c r="M29" s="103">
        <f t="shared" si="5"/>
        <v>8.8681935042848501</v>
      </c>
      <c r="N29" s="103">
        <f t="shared" si="3"/>
        <v>277.13104700890159</v>
      </c>
      <c r="P29" s="54"/>
      <c r="Q29" s="54"/>
      <c r="R29" s="54"/>
    </row>
    <row r="30" spans="1:19">
      <c r="A30" s="102">
        <v>40413</v>
      </c>
      <c r="B30" t="s">
        <v>101</v>
      </c>
      <c r="C30">
        <v>1.5369999999999999</v>
      </c>
      <c r="D30">
        <v>335.98099999999999</v>
      </c>
      <c r="E30">
        <v>28.59</v>
      </c>
      <c r="F30">
        <v>3066</v>
      </c>
      <c r="G30">
        <v>16.600000000000001</v>
      </c>
      <c r="I30" s="103">
        <f t="shared" si="0"/>
        <v>109.97440219960238</v>
      </c>
      <c r="J30" s="104">
        <f t="shared" si="1"/>
        <v>22.984650059716895</v>
      </c>
      <c r="K30" s="76">
        <f t="shared" si="4"/>
        <v>230.64027613968366</v>
      </c>
      <c r="L30" s="76">
        <f t="shared" si="2"/>
        <v>172.99491167225489</v>
      </c>
      <c r="M30" s="103">
        <f t="shared" si="5"/>
        <v>8.8681935042848501</v>
      </c>
      <c r="N30" s="103">
        <f t="shared" si="3"/>
        <v>277.13104700890159</v>
      </c>
      <c r="P30" s="54"/>
      <c r="Q30" s="54"/>
      <c r="R30" s="54"/>
    </row>
    <row r="31" spans="1:19">
      <c r="A31" s="102">
        <v>40413</v>
      </c>
      <c r="B31" t="s">
        <v>102</v>
      </c>
      <c r="C31">
        <v>1.7030000000000001</v>
      </c>
      <c r="D31">
        <v>340.529</v>
      </c>
      <c r="E31">
        <v>28.44</v>
      </c>
      <c r="F31">
        <v>3062</v>
      </c>
      <c r="G31">
        <v>16.600000000000001</v>
      </c>
      <c r="I31" s="103">
        <f t="shared" si="0"/>
        <v>111.46309478644289</v>
      </c>
      <c r="J31" s="104">
        <f t="shared" si="1"/>
        <v>23.295786810366561</v>
      </c>
      <c r="K31" s="76">
        <f t="shared" si="4"/>
        <v>233.76238876269946</v>
      </c>
      <c r="L31" s="76">
        <f t="shared" si="2"/>
        <v>175.33669519111584</v>
      </c>
      <c r="M31" s="103">
        <f t="shared" si="5"/>
        <v>8.9882397483602183</v>
      </c>
      <c r="N31" s="103">
        <f t="shared" si="3"/>
        <v>280.88249213625681</v>
      </c>
      <c r="P31" s="54"/>
      <c r="Q31" s="54"/>
      <c r="R31" s="54"/>
    </row>
    <row r="32" spans="1:19">
      <c r="A32" s="102">
        <v>40413</v>
      </c>
      <c r="B32" t="s">
        <v>103</v>
      </c>
      <c r="C32">
        <v>1.87</v>
      </c>
      <c r="D32">
        <v>334.18200000000002</v>
      </c>
      <c r="E32">
        <v>28.65</v>
      </c>
      <c r="F32">
        <v>3057</v>
      </c>
      <c r="G32">
        <v>16.600000000000001</v>
      </c>
      <c r="I32" s="103">
        <f t="shared" si="0"/>
        <v>109.38545380208728</v>
      </c>
      <c r="J32" s="104">
        <f t="shared" si="1"/>
        <v>22.86155984463624</v>
      </c>
      <c r="K32" s="76">
        <f t="shared" si="4"/>
        <v>229.40512306480383</v>
      </c>
      <c r="L32" s="76">
        <f t="shared" si="2"/>
        <v>172.06846811839293</v>
      </c>
      <c r="M32" s="103">
        <f t="shared" si="5"/>
        <v>8.8207014675132136</v>
      </c>
      <c r="N32" s="103">
        <f t="shared" si="3"/>
        <v>275.64692085978794</v>
      </c>
      <c r="P32" s="54"/>
      <c r="Q32" s="54"/>
      <c r="R32" s="54"/>
    </row>
    <row r="33" spans="1:18">
      <c r="A33" s="102">
        <v>40413</v>
      </c>
      <c r="B33" t="s">
        <v>104</v>
      </c>
      <c r="C33">
        <v>2.0369999999999999</v>
      </c>
      <c r="D33">
        <v>333.58499999999998</v>
      </c>
      <c r="E33">
        <v>28.67</v>
      </c>
      <c r="F33">
        <v>3060</v>
      </c>
      <c r="G33">
        <v>16.600000000000001</v>
      </c>
      <c r="I33" s="103">
        <f t="shared" si="0"/>
        <v>109.18995801245649</v>
      </c>
      <c r="J33" s="104">
        <f t="shared" si="1"/>
        <v>22.820701224603404</v>
      </c>
      <c r="K33" s="76">
        <f t="shared" si="4"/>
        <v>228.99512581087239</v>
      </c>
      <c r="L33" s="76">
        <f t="shared" si="2"/>
        <v>171.76094403839755</v>
      </c>
      <c r="M33" s="103">
        <f t="shared" si="5"/>
        <v>8.8049369399773205</v>
      </c>
      <c r="N33" s="103">
        <f t="shared" si="3"/>
        <v>275.15427937429126</v>
      </c>
      <c r="P33" s="54"/>
      <c r="Q33" s="54"/>
      <c r="R33" s="54"/>
    </row>
    <row r="34" spans="1:18">
      <c r="A34" s="102">
        <v>40413</v>
      </c>
      <c r="B34" t="s">
        <v>105</v>
      </c>
      <c r="C34">
        <v>2.2040000000000002</v>
      </c>
      <c r="D34">
        <v>336.88499999999999</v>
      </c>
      <c r="E34">
        <v>28.56</v>
      </c>
      <c r="F34">
        <v>3052</v>
      </c>
      <c r="G34">
        <v>16.600000000000001</v>
      </c>
      <c r="I34" s="103">
        <f t="shared" si="0"/>
        <v>110.27026770777299</v>
      </c>
      <c r="J34" s="104">
        <f t="shared" si="1"/>
        <v>23.046485950924552</v>
      </c>
      <c r="K34" s="76">
        <f t="shared" si="4"/>
        <v>231.26077055601905</v>
      </c>
      <c r="L34" s="76">
        <f t="shared" si="2"/>
        <v>173.46032204438805</v>
      </c>
      <c r="M34" s="103">
        <f t="shared" si="5"/>
        <v>8.8920517160616104</v>
      </c>
      <c r="N34" s="103">
        <f t="shared" si="3"/>
        <v>277.87661612692534</v>
      </c>
      <c r="P34" s="54"/>
      <c r="Q34" s="54"/>
      <c r="R34" s="54"/>
    </row>
    <row r="35" spans="1:18">
      <c r="A35" s="102">
        <v>40413</v>
      </c>
      <c r="B35" t="s">
        <v>106</v>
      </c>
      <c r="C35">
        <v>2.371</v>
      </c>
      <c r="D35">
        <v>337.79199999999997</v>
      </c>
      <c r="E35">
        <v>28.53</v>
      </c>
      <c r="F35">
        <v>3054</v>
      </c>
      <c r="G35">
        <v>16.600000000000001</v>
      </c>
      <c r="I35" s="103">
        <f t="shared" si="0"/>
        <v>110.56706586036053</v>
      </c>
      <c r="J35" s="104">
        <f t="shared" si="1"/>
        <v>23.108516764815349</v>
      </c>
      <c r="K35" s="76">
        <f t="shared" si="4"/>
        <v>231.88322093084625</v>
      </c>
      <c r="L35" s="76">
        <f t="shared" si="2"/>
        <v>173.92719951009303</v>
      </c>
      <c r="M35" s="103">
        <f t="shared" si="5"/>
        <v>8.9159851350774577</v>
      </c>
      <c r="N35" s="103">
        <f t="shared" si="3"/>
        <v>278.62453547117053</v>
      </c>
      <c r="P35" s="54"/>
      <c r="Q35" s="54"/>
      <c r="R35" s="54"/>
    </row>
    <row r="36" spans="1:18">
      <c r="A36" s="102">
        <v>40413</v>
      </c>
      <c r="B36" t="s">
        <v>107</v>
      </c>
      <c r="C36">
        <v>2.5379999999999998</v>
      </c>
      <c r="D36">
        <v>335.98099999999999</v>
      </c>
      <c r="E36">
        <v>28.59</v>
      </c>
      <c r="F36">
        <v>3052</v>
      </c>
      <c r="G36">
        <v>16.600000000000001</v>
      </c>
      <c r="I36" s="103">
        <f t="shared" si="0"/>
        <v>109.97440219960238</v>
      </c>
      <c r="J36" s="104">
        <f t="shared" si="1"/>
        <v>22.984650059716895</v>
      </c>
      <c r="K36" s="76">
        <f t="shared" si="4"/>
        <v>230.64027613968366</v>
      </c>
      <c r="L36" s="76">
        <f t="shared" si="2"/>
        <v>172.99491167225489</v>
      </c>
      <c r="M36" s="103">
        <f t="shared" si="5"/>
        <v>8.8681935042848501</v>
      </c>
      <c r="N36" s="103">
        <f t="shared" si="3"/>
        <v>277.13104700890159</v>
      </c>
      <c r="P36" s="54"/>
      <c r="Q36" s="54"/>
      <c r="R36" s="54"/>
    </row>
    <row r="37" spans="1:18">
      <c r="A37" s="102">
        <v>40413</v>
      </c>
      <c r="B37" t="s">
        <v>108</v>
      </c>
      <c r="C37">
        <v>2.7050000000000001</v>
      </c>
      <c r="D37">
        <v>337.18700000000001</v>
      </c>
      <c r="E37">
        <v>28.55</v>
      </c>
      <c r="F37">
        <v>3048</v>
      </c>
      <c r="G37">
        <v>16.600000000000001</v>
      </c>
      <c r="I37" s="103">
        <f t="shared" si="0"/>
        <v>110.36909660833786</v>
      </c>
      <c r="J37" s="104">
        <f t="shared" si="1"/>
        <v>23.067141191142611</v>
      </c>
      <c r="K37" s="76">
        <f t="shared" ref="K37:K42" si="6">($B$9-EXP(52.57-6690.9/(273.15+G37)-4.681*LN(273.15+G37)))*I37/100*0.2095</f>
        <v>231.46803628750712</v>
      </c>
      <c r="L37" s="76">
        <f t="shared" si="2"/>
        <v>173.61578455731771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8.9000211507345472</v>
      </c>
      <c r="N37" s="103">
        <f t="shared" si="3"/>
        <v>278.12566096045458</v>
      </c>
      <c r="P37" s="54"/>
      <c r="Q37" s="54"/>
      <c r="R37" s="54"/>
    </row>
    <row r="38" spans="1:18">
      <c r="A38" s="102">
        <v>40413</v>
      </c>
      <c r="B38" t="s">
        <v>109</v>
      </c>
      <c r="C38">
        <v>2.8719999999999999</v>
      </c>
      <c r="D38">
        <v>338.702</v>
      </c>
      <c r="E38">
        <v>28.5</v>
      </c>
      <c r="F38">
        <v>3050</v>
      </c>
      <c r="G38">
        <v>16.600000000000001</v>
      </c>
      <c r="I38" s="103">
        <f t="shared" si="0"/>
        <v>110.86480050848043</v>
      </c>
      <c r="J38" s="104">
        <f t="shared" si="1"/>
        <v>23.170743306272406</v>
      </c>
      <c r="K38" s="76">
        <f t="shared" si="6"/>
        <v>232.50763534079312</v>
      </c>
      <c r="L38" s="76">
        <f t="shared" si="2"/>
        <v>174.39555012735565</v>
      </c>
      <c r="M38" s="103">
        <f t="shared" si="7"/>
        <v>8.9399940718813635</v>
      </c>
      <c r="N38" s="103">
        <f t="shared" si="3"/>
        <v>279.3748147462926</v>
      </c>
      <c r="P38" s="54"/>
      <c r="Q38" s="54"/>
      <c r="R38" s="54"/>
    </row>
    <row r="39" spans="1:18">
      <c r="A39" s="102">
        <v>40413</v>
      </c>
      <c r="B39" t="s">
        <v>110</v>
      </c>
      <c r="C39">
        <v>3.0390000000000001</v>
      </c>
      <c r="D39">
        <v>334.48099999999999</v>
      </c>
      <c r="E39">
        <v>28.64</v>
      </c>
      <c r="F39">
        <v>3053</v>
      </c>
      <c r="G39">
        <v>16.600000000000001</v>
      </c>
      <c r="I39" s="103">
        <f t="shared" si="0"/>
        <v>109.48335515972656</v>
      </c>
      <c r="J39" s="104">
        <f t="shared" si="1"/>
        <v>22.88202122838285</v>
      </c>
      <c r="K39" s="76">
        <f t="shared" si="6"/>
        <v>229.61044353673867</v>
      </c>
      <c r="L39" s="76">
        <f t="shared" si="2"/>
        <v>172.22247156263683</v>
      </c>
      <c r="M39" s="103">
        <f t="shared" si="7"/>
        <v>8.8285961063247207</v>
      </c>
      <c r="N39" s="103">
        <f t="shared" si="3"/>
        <v>275.89362832264754</v>
      </c>
      <c r="P39" s="54"/>
      <c r="Q39" s="54"/>
      <c r="R39" s="54"/>
    </row>
    <row r="40" spans="1:18">
      <c r="A40" s="102">
        <v>40413</v>
      </c>
      <c r="B40" t="s">
        <v>111</v>
      </c>
      <c r="C40">
        <v>3.206</v>
      </c>
      <c r="D40">
        <v>337.79199999999997</v>
      </c>
      <c r="E40">
        <v>28.53</v>
      </c>
      <c r="F40">
        <v>3047</v>
      </c>
      <c r="G40">
        <v>16.600000000000001</v>
      </c>
      <c r="I40" s="103">
        <f t="shared" si="0"/>
        <v>110.56706586036053</v>
      </c>
      <c r="J40" s="104">
        <f t="shared" si="1"/>
        <v>23.108516764815349</v>
      </c>
      <c r="K40" s="76">
        <f t="shared" si="6"/>
        <v>231.88322093084625</v>
      </c>
      <c r="L40" s="76">
        <f t="shared" si="2"/>
        <v>173.92719951009303</v>
      </c>
      <c r="M40" s="103">
        <f t="shared" si="7"/>
        <v>8.9159851350774577</v>
      </c>
      <c r="N40" s="103">
        <f t="shared" si="3"/>
        <v>278.62453547117053</v>
      </c>
      <c r="P40" s="54"/>
      <c r="Q40" s="54"/>
      <c r="R40" s="54"/>
    </row>
    <row r="41" spans="1:18">
      <c r="A41" s="102">
        <v>40413</v>
      </c>
      <c r="B41" t="s">
        <v>112</v>
      </c>
      <c r="C41">
        <v>3.3730000000000002</v>
      </c>
      <c r="D41">
        <v>339.31</v>
      </c>
      <c r="E41">
        <v>28.48</v>
      </c>
      <c r="F41">
        <v>3043</v>
      </c>
      <c r="G41">
        <v>16.600000000000001</v>
      </c>
      <c r="I41" s="103">
        <f t="shared" si="0"/>
        <v>111.06381245917213</v>
      </c>
      <c r="J41" s="104">
        <f t="shared" si="1"/>
        <v>23.212336803966974</v>
      </c>
      <c r="K41" s="76">
        <f t="shared" si="6"/>
        <v>232.9250067503628</v>
      </c>
      <c r="L41" s="76">
        <f t="shared" si="2"/>
        <v>174.70860529422211</v>
      </c>
      <c r="M41" s="103">
        <f t="shared" si="7"/>
        <v>8.9560421380958619</v>
      </c>
      <c r="N41" s="103">
        <f t="shared" si="3"/>
        <v>279.87631681549567</v>
      </c>
      <c r="P41" s="54"/>
      <c r="Q41" s="54"/>
      <c r="R41" s="54"/>
    </row>
    <row r="42" spans="1:18">
      <c r="A42" s="102">
        <v>40413</v>
      </c>
      <c r="B42" t="s">
        <v>113</v>
      </c>
      <c r="C42">
        <v>3.5390000000000001</v>
      </c>
      <c r="D42">
        <v>339.31</v>
      </c>
      <c r="E42">
        <v>28.48</v>
      </c>
      <c r="F42">
        <v>3044</v>
      </c>
      <c r="G42">
        <v>16.600000000000001</v>
      </c>
      <c r="I42" s="103">
        <f t="shared" si="0"/>
        <v>111.06381245917213</v>
      </c>
      <c r="J42" s="104">
        <f t="shared" si="1"/>
        <v>23.212336803966974</v>
      </c>
      <c r="K42" s="76">
        <f t="shared" si="6"/>
        <v>232.9250067503628</v>
      </c>
      <c r="L42" s="76">
        <f t="shared" si="2"/>
        <v>174.70860529422211</v>
      </c>
      <c r="M42" s="103">
        <f t="shared" si="7"/>
        <v>8.9560421380958619</v>
      </c>
      <c r="N42" s="103">
        <f t="shared" si="3"/>
        <v>279.87631681549567</v>
      </c>
      <c r="P42" s="54"/>
      <c r="Q42" s="54"/>
      <c r="R42" s="54"/>
    </row>
    <row r="43" spans="1:18" ht="24">
      <c r="A43" s="102">
        <v>40413</v>
      </c>
      <c r="B43" t="s">
        <v>114</v>
      </c>
      <c r="C43">
        <v>3.706</v>
      </c>
      <c r="D43">
        <v>343.29300000000001</v>
      </c>
      <c r="E43">
        <v>28.35</v>
      </c>
      <c r="F43">
        <v>3043</v>
      </c>
      <c r="G43">
        <v>16.600000000000001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112.36765724420896</v>
      </c>
      <c r="J43" s="104">
        <f t="shared" si="1"/>
        <v>23.48484036403967</v>
      </c>
      <c r="K43" s="76">
        <f t="shared" ref="K43:K106" si="9">($B$9-EXP(52.57-6690.9/(273.15+G43)-4.681*LN(273.15+G43)))*I43/100*0.2095</f>
        <v>235.65945326927525</v>
      </c>
      <c r="L43" s="76">
        <f t="shared" si="2"/>
        <v>176.75961451919056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9.0611824945969417</v>
      </c>
      <c r="N43" s="103">
        <f t="shared" si="3"/>
        <v>283.16195295615444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115</v>
      </c>
      <c r="C44">
        <v>3.8730000000000002</v>
      </c>
      <c r="D44">
        <v>342.36900000000003</v>
      </c>
      <c r="E44">
        <v>28.38</v>
      </c>
      <c r="F44">
        <v>3042</v>
      </c>
      <c r="G44">
        <v>16.600000000000001</v>
      </c>
      <c r="I44" s="103">
        <f t="shared" si="8"/>
        <v>112.06518171450846</v>
      </c>
      <c r="J44" s="104">
        <f t="shared" si="1"/>
        <v>23.421622978332266</v>
      </c>
      <c r="K44" s="76">
        <f t="shared" si="9"/>
        <v>235.02509619799059</v>
      </c>
      <c r="L44" s="76">
        <f t="shared" si="2"/>
        <v>176.28380627202606</v>
      </c>
      <c r="M44" s="103">
        <f t="shared" si="10"/>
        <v>9.0367912592363115</v>
      </c>
      <c r="N44" s="103">
        <f t="shared" si="3"/>
        <v>282.39972685113474</v>
      </c>
      <c r="P44" s="111" t="s">
        <v>88</v>
      </c>
      <c r="Q44" s="54">
        <f>0.4064*80+281.52</f>
        <v>314.03199999999998</v>
      </c>
      <c r="R44" s="111" t="s">
        <v>79</v>
      </c>
    </row>
    <row r="45" spans="1:18" ht="24">
      <c r="A45" s="102">
        <v>40413</v>
      </c>
      <c r="B45" t="s">
        <v>116</v>
      </c>
      <c r="C45">
        <v>4.04</v>
      </c>
      <c r="D45">
        <v>341.44799999999998</v>
      </c>
      <c r="E45">
        <v>28.41</v>
      </c>
      <c r="F45">
        <v>3042</v>
      </c>
      <c r="G45">
        <v>16.600000000000001</v>
      </c>
      <c r="I45" s="103">
        <f t="shared" si="8"/>
        <v>111.76366220945204</v>
      </c>
      <c r="J45" s="104">
        <f t="shared" si="1"/>
        <v>23.358605401775478</v>
      </c>
      <c r="K45" s="76">
        <f t="shared" si="9"/>
        <v>234.39274411862678</v>
      </c>
      <c r="L45" s="76">
        <f t="shared" si="2"/>
        <v>175.80950189663128</v>
      </c>
      <c r="M45" s="103">
        <f t="shared" si="10"/>
        <v>9.0124771164660391</v>
      </c>
      <c r="N45" s="103">
        <f t="shared" si="3"/>
        <v>281.63990988956374</v>
      </c>
      <c r="P45" s="111" t="s">
        <v>83</v>
      </c>
      <c r="Q45" s="54">
        <f>0.4064*20+281.52</f>
        <v>289.64799999999997</v>
      </c>
      <c r="R45" s="111" t="s">
        <v>80</v>
      </c>
    </row>
    <row r="46" spans="1:18" ht="39" customHeight="1">
      <c r="A46" s="102">
        <v>40413</v>
      </c>
      <c r="B46" t="s">
        <v>117</v>
      </c>
      <c r="C46">
        <v>4.2069999999999999</v>
      </c>
      <c r="D46">
        <v>341.75400000000002</v>
      </c>
      <c r="E46">
        <v>28.4</v>
      </c>
      <c r="F46">
        <v>3035</v>
      </c>
      <c r="G46">
        <v>16.600000000000001</v>
      </c>
      <c r="I46" s="103">
        <f t="shared" si="8"/>
        <v>111.86406272992838</v>
      </c>
      <c r="J46" s="104">
        <f t="shared" si="1"/>
        <v>23.379589110555031</v>
      </c>
      <c r="K46" s="76">
        <f t="shared" si="9"/>
        <v>234.60330587940089</v>
      </c>
      <c r="L46" s="76">
        <f t="shared" si="2"/>
        <v>175.96743664166519</v>
      </c>
      <c r="M46" s="103">
        <f t="shared" si="10"/>
        <v>9.0205732845352156</v>
      </c>
      <c r="N46" s="103">
        <f t="shared" si="3"/>
        <v>281.8929151417255</v>
      </c>
      <c r="P46" s="111" t="s">
        <v>89</v>
      </c>
      <c r="Q46" s="112">
        <f>Q44-Q45</f>
        <v>24.384000000000015</v>
      </c>
      <c r="R46" s="111" t="s">
        <v>90</v>
      </c>
    </row>
    <row r="47" spans="1:18" ht="40.5" customHeight="1">
      <c r="A47" s="102">
        <v>40413</v>
      </c>
      <c r="B47" t="s">
        <v>118</v>
      </c>
      <c r="C47">
        <v>4.3739999999999997</v>
      </c>
      <c r="D47">
        <v>342.98500000000001</v>
      </c>
      <c r="E47">
        <v>28.36</v>
      </c>
      <c r="F47">
        <v>3033</v>
      </c>
      <c r="G47">
        <v>16.600000000000001</v>
      </c>
      <c r="I47" s="103">
        <f t="shared" si="8"/>
        <v>112.26672559854815</v>
      </c>
      <c r="J47" s="104">
        <f t="shared" si="1"/>
        <v>23.463745650096563</v>
      </c>
      <c r="K47" s="76">
        <f t="shared" si="9"/>
        <v>235.44777762329909</v>
      </c>
      <c r="L47" s="76">
        <f t="shared" si="2"/>
        <v>176.60084428923889</v>
      </c>
      <c r="M47" s="103">
        <f t="shared" si="10"/>
        <v>9.0530434972800808</v>
      </c>
      <c r="N47" s="103">
        <f t="shared" si="3"/>
        <v>282.90760929000254</v>
      </c>
      <c r="P47" s="110" t="s">
        <v>85</v>
      </c>
      <c r="Q47" s="54"/>
      <c r="R47" s="54"/>
    </row>
    <row r="48" spans="1:18">
      <c r="A48" s="102">
        <v>40413</v>
      </c>
      <c r="B48" t="s">
        <v>119</v>
      </c>
      <c r="C48">
        <v>4.5410000000000004</v>
      </c>
      <c r="D48">
        <v>343.911</v>
      </c>
      <c r="E48">
        <v>28.33</v>
      </c>
      <c r="F48">
        <v>3031</v>
      </c>
      <c r="G48">
        <v>16.600000000000001</v>
      </c>
      <c r="I48" s="103">
        <f t="shared" si="8"/>
        <v>112.56984067751009</v>
      </c>
      <c r="J48" s="104">
        <f t="shared" si="1"/>
        <v>23.527096701599607</v>
      </c>
      <c r="K48" s="76">
        <f t="shared" si="9"/>
        <v>236.08347596869217</v>
      </c>
      <c r="L48" s="76">
        <f t="shared" si="2"/>
        <v>177.0776585774982</v>
      </c>
      <c r="M48" s="103">
        <f t="shared" si="10"/>
        <v>9.0774863050656798</v>
      </c>
      <c r="N48" s="103">
        <f t="shared" si="3"/>
        <v>283.67144703330251</v>
      </c>
    </row>
    <row r="49" spans="1:14">
      <c r="A49" s="102">
        <v>40413</v>
      </c>
      <c r="B49" t="s">
        <v>120</v>
      </c>
      <c r="C49">
        <v>4.7080000000000002</v>
      </c>
      <c r="D49">
        <v>342.67700000000002</v>
      </c>
      <c r="E49">
        <v>28.37</v>
      </c>
      <c r="F49">
        <v>3026</v>
      </c>
      <c r="G49">
        <v>16.600000000000001</v>
      </c>
      <c r="I49" s="103">
        <f t="shared" si="8"/>
        <v>112.16590047088452</v>
      </c>
      <c r="J49" s="104">
        <f t="shared" si="1"/>
        <v>23.442673198414862</v>
      </c>
      <c r="K49" s="76">
        <f t="shared" si="9"/>
        <v>235.23632536876491</v>
      </c>
      <c r="L49" s="76">
        <f t="shared" si="2"/>
        <v>176.44224161711114</v>
      </c>
      <c r="M49" s="103">
        <f t="shared" si="10"/>
        <v>9.0449130894366938</v>
      </c>
      <c r="N49" s="103">
        <f t="shared" si="3"/>
        <v>282.65353404489667</v>
      </c>
    </row>
    <row r="50" spans="1:14">
      <c r="A50" s="102">
        <v>40413</v>
      </c>
      <c r="B50" t="s">
        <v>121</v>
      </c>
      <c r="C50">
        <v>4.875</v>
      </c>
      <c r="D50">
        <v>341.75400000000002</v>
      </c>
      <c r="E50">
        <v>28.4</v>
      </c>
      <c r="F50">
        <v>3024</v>
      </c>
      <c r="G50">
        <v>16.600000000000001</v>
      </c>
      <c r="I50" s="103">
        <f t="shared" si="8"/>
        <v>111.86406272992838</v>
      </c>
      <c r="J50" s="104">
        <f t="shared" si="1"/>
        <v>23.379589110555031</v>
      </c>
      <c r="K50" s="76">
        <f t="shared" si="9"/>
        <v>234.60330587940089</v>
      </c>
      <c r="L50" s="76">
        <f t="shared" si="2"/>
        <v>175.96743664166519</v>
      </c>
      <c r="M50" s="103">
        <f t="shared" si="10"/>
        <v>9.0205732845352156</v>
      </c>
      <c r="N50" s="103">
        <f t="shared" si="3"/>
        <v>281.8929151417255</v>
      </c>
    </row>
    <row r="51" spans="1:14">
      <c r="A51" s="102">
        <v>40413</v>
      </c>
      <c r="B51" t="s">
        <v>122</v>
      </c>
      <c r="C51">
        <v>5.0419999999999998</v>
      </c>
      <c r="D51">
        <v>341.75400000000002</v>
      </c>
      <c r="E51">
        <v>28.4</v>
      </c>
      <c r="F51">
        <v>3019</v>
      </c>
      <c r="G51">
        <v>16.600000000000001</v>
      </c>
      <c r="I51" s="103">
        <f t="shared" si="8"/>
        <v>111.86406272992838</v>
      </c>
      <c r="J51" s="104">
        <f t="shared" si="1"/>
        <v>23.379589110555031</v>
      </c>
      <c r="K51" s="76">
        <f t="shared" si="9"/>
        <v>234.60330587940089</v>
      </c>
      <c r="L51" s="76">
        <f t="shared" si="2"/>
        <v>175.96743664166519</v>
      </c>
      <c r="M51" s="103">
        <f t="shared" si="10"/>
        <v>9.0205732845352156</v>
      </c>
      <c r="N51" s="103">
        <f t="shared" si="3"/>
        <v>281.8929151417255</v>
      </c>
    </row>
    <row r="52" spans="1:14">
      <c r="A52" s="102">
        <v>40413</v>
      </c>
      <c r="B52" t="s">
        <v>123</v>
      </c>
      <c r="C52">
        <v>5.2080000000000002</v>
      </c>
      <c r="D52">
        <v>337.79199999999997</v>
      </c>
      <c r="E52">
        <v>28.53</v>
      </c>
      <c r="F52">
        <v>3012</v>
      </c>
      <c r="G52">
        <v>16.600000000000001</v>
      </c>
      <c r="I52" s="103">
        <f t="shared" si="8"/>
        <v>110.56706586036053</v>
      </c>
      <c r="J52" s="104">
        <f t="shared" si="1"/>
        <v>23.108516764815349</v>
      </c>
      <c r="K52" s="76">
        <f t="shared" si="9"/>
        <v>231.88322093084625</v>
      </c>
      <c r="L52" s="76">
        <f t="shared" si="2"/>
        <v>173.92719951009303</v>
      </c>
      <c r="M52" s="103">
        <f t="shared" si="10"/>
        <v>8.9159851350774577</v>
      </c>
      <c r="N52" s="103">
        <f t="shared" si="3"/>
        <v>278.62453547117053</v>
      </c>
    </row>
    <row r="53" spans="1:14">
      <c r="A53" s="102">
        <v>40413</v>
      </c>
      <c r="B53" t="s">
        <v>124</v>
      </c>
      <c r="C53">
        <v>5.375</v>
      </c>
      <c r="D53">
        <v>347.64400000000001</v>
      </c>
      <c r="E53">
        <v>28.21</v>
      </c>
      <c r="F53">
        <v>3019</v>
      </c>
      <c r="G53">
        <v>16.600000000000001</v>
      </c>
      <c r="I53" s="103">
        <f t="shared" si="8"/>
        <v>113.79196738032607</v>
      </c>
      <c r="J53" s="104">
        <f t="shared" si="1"/>
        <v>23.78252118248815</v>
      </c>
      <c r="K53" s="76">
        <f t="shared" si="9"/>
        <v>238.64654186927848</v>
      </c>
      <c r="L53" s="76">
        <f t="shared" si="2"/>
        <v>179.0001214122789</v>
      </c>
      <c r="M53" s="103">
        <f t="shared" si="10"/>
        <v>9.1760370211464526</v>
      </c>
      <c r="N53" s="103">
        <f t="shared" si="3"/>
        <v>286.75115691082664</v>
      </c>
    </row>
    <row r="54" spans="1:14">
      <c r="A54" s="102">
        <v>40413</v>
      </c>
      <c r="B54" t="s">
        <v>125</v>
      </c>
      <c r="C54">
        <v>5.5419999999999998</v>
      </c>
      <c r="D54">
        <v>342.06099999999998</v>
      </c>
      <c r="E54">
        <v>28.39</v>
      </c>
      <c r="F54">
        <v>3016</v>
      </c>
      <c r="G54">
        <v>16.600000000000001</v>
      </c>
      <c r="I54" s="103">
        <f t="shared" si="8"/>
        <v>111.96456918293991</v>
      </c>
      <c r="J54" s="104">
        <f t="shared" si="1"/>
        <v>23.400594959234439</v>
      </c>
      <c r="K54" s="76">
        <f t="shared" si="9"/>
        <v>234.81408980377563</v>
      </c>
      <c r="L54" s="76">
        <f t="shared" si="2"/>
        <v>176.12553802356371</v>
      </c>
      <c r="M54" s="103">
        <f t="shared" si="10"/>
        <v>9.0286779948669675</v>
      </c>
      <c r="N54" s="103">
        <f t="shared" si="3"/>
        <v>282.14618733959276</v>
      </c>
    </row>
    <row r="55" spans="1:14">
      <c r="A55" s="102">
        <v>40413</v>
      </c>
      <c r="B55" t="s">
        <v>126</v>
      </c>
      <c r="C55">
        <v>5.7089999999999996</v>
      </c>
      <c r="D55">
        <v>341.44799999999998</v>
      </c>
      <c r="E55">
        <v>28.41</v>
      </c>
      <c r="F55">
        <v>3015</v>
      </c>
      <c r="G55">
        <v>16.600000000000001</v>
      </c>
      <c r="I55" s="103">
        <f t="shared" si="8"/>
        <v>111.76366220945204</v>
      </c>
      <c r="J55" s="104">
        <f t="shared" si="1"/>
        <v>23.358605401775478</v>
      </c>
      <c r="K55" s="76">
        <f t="shared" si="9"/>
        <v>234.39274411862678</v>
      </c>
      <c r="L55" s="76">
        <f t="shared" si="2"/>
        <v>175.80950189663128</v>
      </c>
      <c r="M55" s="103">
        <f t="shared" si="10"/>
        <v>9.0124771164660391</v>
      </c>
      <c r="N55" s="103">
        <f t="shared" si="3"/>
        <v>281.63990988956374</v>
      </c>
    </row>
    <row r="56" spans="1:14">
      <c r="A56" s="102">
        <v>40413</v>
      </c>
      <c r="B56" t="s">
        <v>127</v>
      </c>
      <c r="C56">
        <v>5.8760000000000003</v>
      </c>
      <c r="D56">
        <v>343.911</v>
      </c>
      <c r="E56">
        <v>28.33</v>
      </c>
      <c r="F56">
        <v>3012</v>
      </c>
      <c r="G56">
        <v>16.600000000000001</v>
      </c>
      <c r="I56" s="103">
        <f t="shared" si="8"/>
        <v>112.56984067751009</v>
      </c>
      <c r="J56" s="104">
        <f t="shared" si="1"/>
        <v>23.527096701599607</v>
      </c>
      <c r="K56" s="76">
        <f t="shared" si="9"/>
        <v>236.08347596869217</v>
      </c>
      <c r="L56" s="76">
        <f t="shared" si="2"/>
        <v>177.0776585774982</v>
      </c>
      <c r="M56" s="103">
        <f t="shared" si="10"/>
        <v>9.0774863050656798</v>
      </c>
      <c r="N56" s="103">
        <f t="shared" si="3"/>
        <v>283.67144703330251</v>
      </c>
    </row>
    <row r="57" spans="1:14">
      <c r="A57" s="102">
        <v>40413</v>
      </c>
      <c r="B57" t="s">
        <v>128</v>
      </c>
      <c r="C57">
        <v>6.0430000000000001</v>
      </c>
      <c r="D57">
        <v>349.214</v>
      </c>
      <c r="E57">
        <v>28.16</v>
      </c>
      <c r="F57">
        <v>3014</v>
      </c>
      <c r="G57">
        <v>16.600000000000001</v>
      </c>
      <c r="I57" s="103">
        <f t="shared" si="8"/>
        <v>114.30579374764312</v>
      </c>
      <c r="J57" s="104">
        <f t="shared" si="1"/>
        <v>23.889910893257412</v>
      </c>
      <c r="K57" s="76">
        <f t="shared" si="9"/>
        <v>239.72414768368211</v>
      </c>
      <c r="L57" s="76">
        <f t="shared" si="2"/>
        <v>179.80839447629205</v>
      </c>
      <c r="M57" s="103">
        <f t="shared" si="10"/>
        <v>9.2174713145986775</v>
      </c>
      <c r="N57" s="103">
        <f t="shared" si="3"/>
        <v>288.04597858120866</v>
      </c>
    </row>
    <row r="58" spans="1:14">
      <c r="A58" s="102">
        <v>40413</v>
      </c>
      <c r="B58" t="s">
        <v>129</v>
      </c>
      <c r="C58">
        <v>6.21</v>
      </c>
      <c r="D58">
        <v>349.529</v>
      </c>
      <c r="E58">
        <v>28.15</v>
      </c>
      <c r="F58">
        <v>3017</v>
      </c>
      <c r="G58">
        <v>16.600000000000001</v>
      </c>
      <c r="I58" s="103">
        <f t="shared" si="8"/>
        <v>114.40888691930078</v>
      </c>
      <c r="J58" s="104">
        <f t="shared" si="1"/>
        <v>23.911457366133863</v>
      </c>
      <c r="K58" s="76">
        <f t="shared" si="9"/>
        <v>239.94035652049925</v>
      </c>
      <c r="L58" s="76">
        <f t="shared" si="2"/>
        <v>179.97056488838993</v>
      </c>
      <c r="M58" s="103">
        <f t="shared" si="10"/>
        <v>9.2257846145752591</v>
      </c>
      <c r="N58" s="103">
        <f t="shared" si="3"/>
        <v>288.30576920547685</v>
      </c>
    </row>
    <row r="59" spans="1:14">
      <c r="A59" s="102">
        <v>40413</v>
      </c>
      <c r="B59" t="s">
        <v>130</v>
      </c>
      <c r="C59">
        <v>6.3769999999999998</v>
      </c>
      <c r="D59">
        <v>343.911</v>
      </c>
      <c r="E59">
        <v>28.33</v>
      </c>
      <c r="F59">
        <v>3010</v>
      </c>
      <c r="G59">
        <v>16.600000000000001</v>
      </c>
      <c r="I59" s="103">
        <f t="shared" si="8"/>
        <v>112.56984067751009</v>
      </c>
      <c r="J59" s="104">
        <f t="shared" si="1"/>
        <v>23.527096701599607</v>
      </c>
      <c r="K59" s="76">
        <f t="shared" si="9"/>
        <v>236.08347596869217</v>
      </c>
      <c r="L59" s="76">
        <f t="shared" si="2"/>
        <v>177.0776585774982</v>
      </c>
      <c r="M59" s="103">
        <f t="shared" si="10"/>
        <v>9.0774863050656798</v>
      </c>
      <c r="N59" s="103">
        <f t="shared" si="3"/>
        <v>283.67144703330251</v>
      </c>
    </row>
    <row r="60" spans="1:14">
      <c r="A60" s="102">
        <v>40413</v>
      </c>
      <c r="B60" t="s">
        <v>131</v>
      </c>
      <c r="C60">
        <v>6.5270000000000001</v>
      </c>
      <c r="D60">
        <v>346.39400000000001</v>
      </c>
      <c r="E60">
        <v>28.25</v>
      </c>
      <c r="F60">
        <v>3008</v>
      </c>
      <c r="G60">
        <v>16.600000000000001</v>
      </c>
      <c r="I60" s="103">
        <f t="shared" si="8"/>
        <v>113.38286463171359</v>
      </c>
      <c r="J60" s="104">
        <f t="shared" si="1"/>
        <v>23.697018708028139</v>
      </c>
      <c r="K60" s="76">
        <f t="shared" si="9"/>
        <v>237.78856429429484</v>
      </c>
      <c r="L60" s="76">
        <f t="shared" si="2"/>
        <v>178.35658353032119</v>
      </c>
      <c r="M60" s="103">
        <f t="shared" si="10"/>
        <v>9.1430475048111379</v>
      </c>
      <c r="N60" s="103">
        <f t="shared" si="3"/>
        <v>285.72023452534808</v>
      </c>
    </row>
    <row r="61" spans="1:14">
      <c r="A61" s="102">
        <v>40413</v>
      </c>
      <c r="B61" t="s">
        <v>132</v>
      </c>
      <c r="C61">
        <v>6.694</v>
      </c>
      <c r="D61">
        <v>347.33100000000002</v>
      </c>
      <c r="E61">
        <v>28.22</v>
      </c>
      <c r="F61">
        <v>3006</v>
      </c>
      <c r="G61">
        <v>16.600000000000001</v>
      </c>
      <c r="I61" s="103">
        <f t="shared" si="8"/>
        <v>113.68952894869194</v>
      </c>
      <c r="J61" s="104">
        <f t="shared" si="1"/>
        <v>23.761111550276613</v>
      </c>
      <c r="K61" s="76">
        <f t="shared" si="9"/>
        <v>238.43170616490673</v>
      </c>
      <c r="L61" s="76">
        <f t="shared" si="2"/>
        <v>178.83898093705969</v>
      </c>
      <c r="M61" s="103">
        <f t="shared" si="10"/>
        <v>9.1677765185582398</v>
      </c>
      <c r="N61" s="103">
        <f t="shared" si="3"/>
        <v>286.49301620494498</v>
      </c>
    </row>
    <row r="62" spans="1:14">
      <c r="A62" s="102">
        <v>40413</v>
      </c>
      <c r="B62" t="s">
        <v>133</v>
      </c>
      <c r="C62">
        <v>6.8609999999999998</v>
      </c>
      <c r="D62">
        <v>349.529</v>
      </c>
      <c r="E62">
        <v>28.15</v>
      </c>
      <c r="F62">
        <v>3003</v>
      </c>
      <c r="G62">
        <v>16.600000000000001</v>
      </c>
      <c r="I62" s="103">
        <f t="shared" si="8"/>
        <v>114.40888691930078</v>
      </c>
      <c r="J62" s="104">
        <f t="shared" si="1"/>
        <v>23.911457366133863</v>
      </c>
      <c r="K62" s="76">
        <f t="shared" si="9"/>
        <v>239.94035652049925</v>
      </c>
      <c r="L62" s="76">
        <f t="shared" si="2"/>
        <v>179.97056488838993</v>
      </c>
      <c r="M62" s="103">
        <f t="shared" si="10"/>
        <v>9.2257846145752591</v>
      </c>
      <c r="N62" s="103">
        <f t="shared" si="3"/>
        <v>288.30576920547685</v>
      </c>
    </row>
    <row r="63" spans="1:14">
      <c r="A63" s="102">
        <v>40413</v>
      </c>
      <c r="B63" t="s">
        <v>134</v>
      </c>
      <c r="C63">
        <v>7.0279999999999996</v>
      </c>
      <c r="D63">
        <v>345.46100000000001</v>
      </c>
      <c r="E63">
        <v>28.28</v>
      </c>
      <c r="F63">
        <v>2998</v>
      </c>
      <c r="G63">
        <v>16.600000000000001</v>
      </c>
      <c r="I63" s="103">
        <f t="shared" si="8"/>
        <v>113.07717363975405</v>
      </c>
      <c r="J63" s="104">
        <f t="shared" si="1"/>
        <v>23.633129290708595</v>
      </c>
      <c r="K63" s="76">
        <f t="shared" si="9"/>
        <v>237.14746369825801</v>
      </c>
      <c r="L63" s="76">
        <f t="shared" si="2"/>
        <v>177.87571720965633</v>
      </c>
      <c r="M63" s="103">
        <f t="shared" si="10"/>
        <v>9.1183969787342285</v>
      </c>
      <c r="N63" s="103">
        <f t="shared" si="3"/>
        <v>284.94990558544464</v>
      </c>
    </row>
    <row r="64" spans="1:14">
      <c r="A64" s="102">
        <v>40413</v>
      </c>
      <c r="B64" t="s">
        <v>135</v>
      </c>
      <c r="C64">
        <v>7.1950000000000003</v>
      </c>
      <c r="D64">
        <v>349.214</v>
      </c>
      <c r="E64">
        <v>28.16</v>
      </c>
      <c r="F64">
        <v>3000</v>
      </c>
      <c r="G64">
        <v>16.600000000000001</v>
      </c>
      <c r="I64" s="103">
        <f t="shared" si="8"/>
        <v>114.30579374764312</v>
      </c>
      <c r="J64" s="104">
        <f t="shared" si="1"/>
        <v>23.889910893257412</v>
      </c>
      <c r="K64" s="76">
        <f t="shared" si="9"/>
        <v>239.72414768368211</v>
      </c>
      <c r="L64" s="76">
        <f t="shared" si="2"/>
        <v>179.80839447629205</v>
      </c>
      <c r="M64" s="103">
        <f t="shared" si="10"/>
        <v>9.2174713145986775</v>
      </c>
      <c r="N64" s="103">
        <f t="shared" si="3"/>
        <v>288.04597858120866</v>
      </c>
    </row>
    <row r="65" spans="1:14">
      <c r="A65" s="102">
        <v>40413</v>
      </c>
      <c r="B65" t="s">
        <v>136</v>
      </c>
      <c r="C65">
        <v>7.3620000000000001</v>
      </c>
      <c r="D65">
        <v>349.214</v>
      </c>
      <c r="E65">
        <v>28.16</v>
      </c>
      <c r="F65">
        <v>2992</v>
      </c>
      <c r="G65">
        <v>16.600000000000001</v>
      </c>
      <c r="I65" s="103">
        <f t="shared" si="8"/>
        <v>114.30579374764312</v>
      </c>
      <c r="J65" s="104">
        <f t="shared" si="1"/>
        <v>23.889910893257412</v>
      </c>
      <c r="K65" s="76">
        <f t="shared" si="9"/>
        <v>239.72414768368211</v>
      </c>
      <c r="L65" s="76">
        <f t="shared" si="2"/>
        <v>179.80839447629205</v>
      </c>
      <c r="M65" s="103">
        <f t="shared" si="10"/>
        <v>9.2174713145986775</v>
      </c>
      <c r="N65" s="103">
        <f t="shared" si="3"/>
        <v>288.04597858120866</v>
      </c>
    </row>
    <row r="66" spans="1:14">
      <c r="A66" s="102">
        <v>40413</v>
      </c>
      <c r="B66" t="s">
        <v>137</v>
      </c>
      <c r="C66">
        <v>7.5279999999999996</v>
      </c>
      <c r="D66">
        <v>348.899</v>
      </c>
      <c r="E66">
        <v>28.17</v>
      </c>
      <c r="F66">
        <v>2997</v>
      </c>
      <c r="G66">
        <v>16.600000000000001</v>
      </c>
      <c r="I66" s="103">
        <f t="shared" si="8"/>
        <v>114.20281007699073</v>
      </c>
      <c r="J66" s="104">
        <f t="shared" si="1"/>
        <v>23.868387306091062</v>
      </c>
      <c r="K66" s="76">
        <f t="shared" si="9"/>
        <v>239.50816849432462</v>
      </c>
      <c r="L66" s="76">
        <f t="shared" si="2"/>
        <v>179.64639631443018</v>
      </c>
      <c r="M66" s="103">
        <f t="shared" si="10"/>
        <v>9.2091668446414854</v>
      </c>
      <c r="N66" s="103">
        <f t="shared" si="3"/>
        <v>287.78646389504644</v>
      </c>
    </row>
    <row r="67" spans="1:14">
      <c r="A67" s="102">
        <v>40413</v>
      </c>
      <c r="B67" t="s">
        <v>138</v>
      </c>
      <c r="C67">
        <v>7.6950000000000003</v>
      </c>
      <c r="D67">
        <v>347.95800000000003</v>
      </c>
      <c r="E67">
        <v>28.2</v>
      </c>
      <c r="F67">
        <v>2986</v>
      </c>
      <c r="G67">
        <v>16.600000000000001</v>
      </c>
      <c r="I67" s="103">
        <f t="shared" si="8"/>
        <v>113.89451455841878</v>
      </c>
      <c r="J67" s="104">
        <f t="shared" si="1"/>
        <v>23.803953542709522</v>
      </c>
      <c r="K67" s="76">
        <f t="shared" si="9"/>
        <v>238.8616056386611</v>
      </c>
      <c r="L67" s="76">
        <f t="shared" si="2"/>
        <v>179.16143295079664</v>
      </c>
      <c r="M67" s="103">
        <f t="shared" si="10"/>
        <v>9.1843062929083832</v>
      </c>
      <c r="N67" s="103">
        <f t="shared" si="3"/>
        <v>287.00957165338696</v>
      </c>
    </row>
    <row r="68" spans="1:14">
      <c r="A68" s="102">
        <v>40413</v>
      </c>
      <c r="B68" t="s">
        <v>139</v>
      </c>
      <c r="C68">
        <v>7.8620000000000001</v>
      </c>
      <c r="D68">
        <v>351.42599999999999</v>
      </c>
      <c r="E68">
        <v>28.09</v>
      </c>
      <c r="F68">
        <v>2995</v>
      </c>
      <c r="G68">
        <v>16.600000000000001</v>
      </c>
      <c r="I68" s="103">
        <f t="shared" si="8"/>
        <v>115.02975397783901</v>
      </c>
      <c r="J68" s="104">
        <f t="shared" si="1"/>
        <v>24.041218581368351</v>
      </c>
      <c r="K68" s="76">
        <f t="shared" si="9"/>
        <v>241.24244998009715</v>
      </c>
      <c r="L68" s="76">
        <f t="shared" si="2"/>
        <v>180.94721799860272</v>
      </c>
      <c r="M68" s="103">
        <f t="shared" si="10"/>
        <v>9.2758505308742176</v>
      </c>
      <c r="N68" s="103">
        <f t="shared" si="3"/>
        <v>289.87032908981928</v>
      </c>
    </row>
    <row r="69" spans="1:14">
      <c r="A69" s="102">
        <v>40413</v>
      </c>
      <c r="B69" t="s">
        <v>140</v>
      </c>
      <c r="C69">
        <v>8.0289999999999999</v>
      </c>
      <c r="D69">
        <v>348.899</v>
      </c>
      <c r="E69">
        <v>28.17</v>
      </c>
      <c r="F69">
        <v>2989</v>
      </c>
      <c r="G69">
        <v>16.600000000000001</v>
      </c>
      <c r="I69" s="103">
        <f t="shared" si="8"/>
        <v>114.20281007699073</v>
      </c>
      <c r="J69" s="104">
        <f t="shared" si="1"/>
        <v>23.868387306091062</v>
      </c>
      <c r="K69" s="76">
        <f t="shared" si="9"/>
        <v>239.50816849432462</v>
      </c>
      <c r="L69" s="76">
        <f t="shared" si="2"/>
        <v>179.64639631443018</v>
      </c>
      <c r="M69" s="103">
        <f t="shared" si="10"/>
        <v>9.2091668446414854</v>
      </c>
      <c r="N69" s="103">
        <f t="shared" si="3"/>
        <v>287.78646389504644</v>
      </c>
    </row>
    <row r="70" spans="1:14">
      <c r="A70" s="102">
        <v>40413</v>
      </c>
      <c r="B70" t="s">
        <v>141</v>
      </c>
      <c r="C70">
        <v>8.1959999999999997</v>
      </c>
      <c r="D70">
        <v>349.529</v>
      </c>
      <c r="E70">
        <v>28.15</v>
      </c>
      <c r="F70">
        <v>2983</v>
      </c>
      <c r="G70">
        <v>16.600000000000001</v>
      </c>
      <c r="I70" s="103">
        <f t="shared" si="8"/>
        <v>114.40888691930078</v>
      </c>
      <c r="J70" s="104">
        <f t="shared" si="1"/>
        <v>23.911457366133863</v>
      </c>
      <c r="K70" s="76">
        <f t="shared" si="9"/>
        <v>239.94035652049925</v>
      </c>
      <c r="L70" s="76">
        <f t="shared" si="2"/>
        <v>179.97056488838993</v>
      </c>
      <c r="M70" s="103">
        <f t="shared" si="10"/>
        <v>9.2257846145752591</v>
      </c>
      <c r="N70" s="103">
        <f t="shared" si="3"/>
        <v>288.30576920547685</v>
      </c>
    </row>
    <row r="71" spans="1:14">
      <c r="A71" s="102">
        <v>40413</v>
      </c>
      <c r="B71" t="s">
        <v>142</v>
      </c>
      <c r="C71">
        <v>8.3629999999999995</v>
      </c>
      <c r="D71">
        <v>352.06099999999998</v>
      </c>
      <c r="E71">
        <v>28.07</v>
      </c>
      <c r="F71">
        <v>2975</v>
      </c>
      <c r="G71">
        <v>16.600000000000001</v>
      </c>
      <c r="I71" s="103">
        <f t="shared" si="8"/>
        <v>115.2375925734117</v>
      </c>
      <c r="J71" s="104">
        <f t="shared" si="1"/>
        <v>24.084656847843043</v>
      </c>
      <c r="K71" s="76">
        <f t="shared" si="9"/>
        <v>241.6783327866103</v>
      </c>
      <c r="L71" s="76">
        <f t="shared" si="2"/>
        <v>181.27415789337866</v>
      </c>
      <c r="M71" s="103">
        <f t="shared" si="10"/>
        <v>9.2926103663116688</v>
      </c>
      <c r="N71" s="103">
        <f t="shared" si="3"/>
        <v>290.39407394723963</v>
      </c>
    </row>
    <row r="72" spans="1:14">
      <c r="A72" s="102">
        <v>40413</v>
      </c>
      <c r="B72" t="s">
        <v>143</v>
      </c>
      <c r="C72">
        <v>8.5299999999999994</v>
      </c>
      <c r="D72">
        <v>355.577</v>
      </c>
      <c r="E72">
        <v>27.96</v>
      </c>
      <c r="F72">
        <v>2977</v>
      </c>
      <c r="G72">
        <v>16.600000000000001</v>
      </c>
      <c r="I72" s="103">
        <f t="shared" si="8"/>
        <v>116.38866546154755</v>
      </c>
      <c r="J72" s="104">
        <f t="shared" si="1"/>
        <v>24.325231081463436</v>
      </c>
      <c r="K72" s="76">
        <f t="shared" si="9"/>
        <v>244.09238336080398</v>
      </c>
      <c r="L72" s="76">
        <f t="shared" si="2"/>
        <v>183.08484973283026</v>
      </c>
      <c r="M72" s="103">
        <f t="shared" si="10"/>
        <v>9.38543139470878</v>
      </c>
      <c r="N72" s="103">
        <f t="shared" si="3"/>
        <v>293.29473108464936</v>
      </c>
    </row>
    <row r="73" spans="1:14">
      <c r="A73" s="102">
        <v>40413</v>
      </c>
      <c r="B73" t="s">
        <v>144</v>
      </c>
      <c r="C73">
        <v>8.6969999999999992</v>
      </c>
      <c r="D73">
        <v>353.33499999999998</v>
      </c>
      <c r="E73">
        <v>28.03</v>
      </c>
      <c r="F73">
        <v>2978</v>
      </c>
      <c r="G73">
        <v>16.600000000000001</v>
      </c>
      <c r="I73" s="103">
        <f t="shared" si="8"/>
        <v>115.65460148692462</v>
      </c>
      <c r="J73" s="104">
        <f t="shared" si="1"/>
        <v>24.171811710767244</v>
      </c>
      <c r="K73" s="76">
        <f t="shared" si="9"/>
        <v>242.55289131151838</v>
      </c>
      <c r="L73" s="76">
        <f t="shared" si="2"/>
        <v>181.93013254490509</v>
      </c>
      <c r="M73" s="103">
        <f t="shared" si="10"/>
        <v>9.3262374255552576</v>
      </c>
      <c r="N73" s="103">
        <f t="shared" si="3"/>
        <v>291.44491954860177</v>
      </c>
    </row>
    <row r="74" spans="1:14">
      <c r="A74" s="102">
        <v>40413</v>
      </c>
      <c r="B74" t="s">
        <v>145</v>
      </c>
      <c r="C74">
        <v>8.8640000000000008</v>
      </c>
      <c r="D74">
        <v>355.899</v>
      </c>
      <c r="E74">
        <v>27.95</v>
      </c>
      <c r="F74">
        <v>2977</v>
      </c>
      <c r="G74">
        <v>16.600000000000001</v>
      </c>
      <c r="I74" s="103">
        <f t="shared" si="8"/>
        <v>116.49398081291582</v>
      </c>
      <c r="J74" s="104">
        <f t="shared" si="1"/>
        <v>24.347241989899402</v>
      </c>
      <c r="K74" s="76">
        <f t="shared" si="9"/>
        <v>244.31325259251156</v>
      </c>
      <c r="L74" s="76">
        <f t="shared" si="2"/>
        <v>183.2505157382214</v>
      </c>
      <c r="M74" s="103">
        <f t="shared" si="10"/>
        <v>9.3939238883820853</v>
      </c>
      <c r="N74" s="103">
        <f t="shared" si="3"/>
        <v>293.56012151194017</v>
      </c>
    </row>
    <row r="75" spans="1:14">
      <c r="A75" s="102">
        <v>40413</v>
      </c>
      <c r="B75" t="s">
        <v>146</v>
      </c>
      <c r="C75">
        <v>9.0310000000000006</v>
      </c>
      <c r="D75">
        <v>352.06099999999998</v>
      </c>
      <c r="E75">
        <v>28.07</v>
      </c>
      <c r="F75">
        <v>2972</v>
      </c>
      <c r="G75">
        <v>16.600000000000001</v>
      </c>
      <c r="I75" s="103">
        <f t="shared" si="8"/>
        <v>115.2375925734117</v>
      </c>
      <c r="J75" s="104">
        <f t="shared" si="1"/>
        <v>24.084656847843043</v>
      </c>
      <c r="K75" s="76">
        <f t="shared" si="9"/>
        <v>241.6783327866103</v>
      </c>
      <c r="L75" s="76">
        <f t="shared" si="2"/>
        <v>181.27415789337866</v>
      </c>
      <c r="M75" s="103">
        <f t="shared" si="10"/>
        <v>9.2926103663116688</v>
      </c>
      <c r="N75" s="103">
        <f t="shared" si="3"/>
        <v>290.39407394723963</v>
      </c>
    </row>
    <row r="76" spans="1:14">
      <c r="A76" s="102">
        <v>40413</v>
      </c>
      <c r="B76" t="s">
        <v>147</v>
      </c>
      <c r="C76">
        <v>9.1980000000000004</v>
      </c>
      <c r="D76">
        <v>356.54399999999998</v>
      </c>
      <c r="E76">
        <v>27.93</v>
      </c>
      <c r="F76">
        <v>2973</v>
      </c>
      <c r="G76">
        <v>16.600000000000001</v>
      </c>
      <c r="I76" s="103">
        <f t="shared" si="8"/>
        <v>116.70494987915173</v>
      </c>
      <c r="J76" s="104">
        <f t="shared" si="1"/>
        <v>24.39133452474271</v>
      </c>
      <c r="K76" s="76">
        <f t="shared" si="9"/>
        <v>244.75570067788752</v>
      </c>
      <c r="L76" s="76">
        <f t="shared" si="2"/>
        <v>183.58238001071655</v>
      </c>
      <c r="M76" s="103">
        <f t="shared" si="10"/>
        <v>9.4109361609234945</v>
      </c>
      <c r="N76" s="103">
        <f t="shared" si="3"/>
        <v>294.09175502885921</v>
      </c>
    </row>
    <row r="77" spans="1:14">
      <c r="A77" s="102">
        <v>40413</v>
      </c>
      <c r="B77" t="s">
        <v>148</v>
      </c>
      <c r="C77">
        <v>9.3650000000000002</v>
      </c>
      <c r="D77">
        <v>357.51299999999998</v>
      </c>
      <c r="E77">
        <v>27.9</v>
      </c>
      <c r="F77">
        <v>2968</v>
      </c>
      <c r="G77">
        <v>16.600000000000001</v>
      </c>
      <c r="I77" s="103">
        <f t="shared" si="8"/>
        <v>117.02225174155907</v>
      </c>
      <c r="J77" s="104">
        <f t="shared" si="1"/>
        <v>24.457650613985845</v>
      </c>
      <c r="K77" s="76">
        <f t="shared" si="9"/>
        <v>245.42115179834411</v>
      </c>
      <c r="L77" s="76">
        <f t="shared" si="2"/>
        <v>184.08151077717415</v>
      </c>
      <c r="M77" s="103">
        <f t="shared" si="10"/>
        <v>9.4365229725707298</v>
      </c>
      <c r="N77" s="103">
        <f t="shared" si="3"/>
        <v>294.89134289283533</v>
      </c>
    </row>
    <row r="78" spans="1:14">
      <c r="A78" s="102">
        <v>40413</v>
      </c>
      <c r="B78" t="s">
        <v>149</v>
      </c>
      <c r="C78">
        <v>9.532</v>
      </c>
      <c r="D78">
        <v>353.97399999999999</v>
      </c>
      <c r="E78">
        <v>28.01</v>
      </c>
      <c r="F78">
        <v>2968</v>
      </c>
      <c r="G78">
        <v>16.600000000000001</v>
      </c>
      <c r="I78" s="103">
        <f t="shared" si="8"/>
        <v>115.86377427114034</v>
      </c>
      <c r="J78" s="104">
        <f t="shared" si="1"/>
        <v>24.215528822668329</v>
      </c>
      <c r="K78" s="76">
        <f t="shared" si="9"/>
        <v>242.9915722022302</v>
      </c>
      <c r="L78" s="76">
        <f t="shared" si="2"/>
        <v>182.25917118122305</v>
      </c>
      <c r="M78" s="103">
        <f t="shared" si="10"/>
        <v>9.3431048482386565</v>
      </c>
      <c r="N78" s="103">
        <f t="shared" si="3"/>
        <v>291.972026507458</v>
      </c>
    </row>
    <row r="79" spans="1:14">
      <c r="A79" s="102">
        <v>40413</v>
      </c>
      <c r="B79" t="s">
        <v>150</v>
      </c>
      <c r="C79">
        <v>9.6980000000000004</v>
      </c>
      <c r="D79">
        <v>354.29399999999998</v>
      </c>
      <c r="E79">
        <v>28</v>
      </c>
      <c r="F79">
        <v>2962</v>
      </c>
      <c r="G79">
        <v>16.600000000000001</v>
      </c>
      <c r="I79" s="103">
        <f t="shared" si="8"/>
        <v>115.96852828652092</v>
      </c>
      <c r="J79" s="104">
        <f t="shared" si="1"/>
        <v>24.237422411882871</v>
      </c>
      <c r="K79" s="76">
        <f t="shared" si="9"/>
        <v>243.21126419010085</v>
      </c>
      <c r="L79" s="76">
        <f t="shared" si="2"/>
        <v>182.42395417868082</v>
      </c>
      <c r="M79" s="103">
        <f t="shared" si="10"/>
        <v>9.3515520765041913</v>
      </c>
      <c r="N79" s="103">
        <f t="shared" si="3"/>
        <v>292.23600239075597</v>
      </c>
    </row>
    <row r="80" spans="1:14">
      <c r="A80" s="102">
        <v>40413</v>
      </c>
      <c r="B80" t="s">
        <v>151</v>
      </c>
      <c r="C80">
        <v>9.8650000000000002</v>
      </c>
      <c r="D80">
        <v>353.97399999999999</v>
      </c>
      <c r="E80">
        <v>28.01</v>
      </c>
      <c r="F80">
        <v>2966</v>
      </c>
      <c r="G80">
        <v>16.600000000000001</v>
      </c>
      <c r="I80" s="103">
        <f t="shared" si="8"/>
        <v>115.86377427114034</v>
      </c>
      <c r="J80" s="104">
        <f t="shared" si="1"/>
        <v>24.215528822668329</v>
      </c>
      <c r="K80" s="76">
        <f t="shared" si="9"/>
        <v>242.9915722022302</v>
      </c>
      <c r="L80" s="76">
        <f t="shared" si="2"/>
        <v>182.25917118122305</v>
      </c>
      <c r="M80" s="103">
        <f t="shared" si="10"/>
        <v>9.3431048482386565</v>
      </c>
      <c r="N80" s="103">
        <f t="shared" si="3"/>
        <v>291.972026507458</v>
      </c>
    </row>
    <row r="81" spans="1:14">
      <c r="A81" s="102">
        <v>40413</v>
      </c>
      <c r="B81" t="s">
        <v>152</v>
      </c>
      <c r="C81">
        <v>10.032</v>
      </c>
      <c r="D81">
        <v>356.221</v>
      </c>
      <c r="E81">
        <v>27.94</v>
      </c>
      <c r="F81">
        <v>2960</v>
      </c>
      <c r="G81">
        <v>16.600000000000001</v>
      </c>
      <c r="I81" s="103">
        <f t="shared" si="8"/>
        <v>116.59940889988161</v>
      </c>
      <c r="J81" s="104">
        <f t="shared" si="1"/>
        <v>24.369276460075252</v>
      </c>
      <c r="K81" s="76">
        <f t="shared" si="9"/>
        <v>244.53435825532327</v>
      </c>
      <c r="L81" s="76">
        <f t="shared" si="2"/>
        <v>183.41635908201442</v>
      </c>
      <c r="M81" s="103">
        <f t="shared" si="10"/>
        <v>9.4024254729081118</v>
      </c>
      <c r="N81" s="103">
        <f t="shared" si="3"/>
        <v>293.82579602837848</v>
      </c>
    </row>
    <row r="82" spans="1:14">
      <c r="A82" s="102">
        <v>40413</v>
      </c>
      <c r="B82" t="s">
        <v>153</v>
      </c>
      <c r="C82">
        <v>10.199</v>
      </c>
      <c r="D82">
        <v>361.09399999999999</v>
      </c>
      <c r="E82">
        <v>27.79</v>
      </c>
      <c r="F82">
        <v>2959</v>
      </c>
      <c r="G82">
        <v>16.600000000000001</v>
      </c>
      <c r="I82" s="103">
        <f t="shared" si="8"/>
        <v>118.19446562626248</v>
      </c>
      <c r="J82" s="104">
        <f t="shared" si="1"/>
        <v>24.70264331588886</v>
      </c>
      <c r="K82" s="76">
        <f t="shared" si="9"/>
        <v>247.87953964729155</v>
      </c>
      <c r="L82" s="76">
        <f t="shared" si="2"/>
        <v>185.92545839943261</v>
      </c>
      <c r="M82" s="103">
        <f t="shared" si="10"/>
        <v>9.5310487835780169</v>
      </c>
      <c r="N82" s="103">
        <f t="shared" si="3"/>
        <v>297.84527448681303</v>
      </c>
    </row>
    <row r="83" spans="1:14">
      <c r="A83" s="102">
        <v>40413</v>
      </c>
      <c r="B83" t="s">
        <v>154</v>
      </c>
      <c r="C83">
        <v>10.366</v>
      </c>
      <c r="D83">
        <v>358.81</v>
      </c>
      <c r="E83">
        <v>27.86</v>
      </c>
      <c r="F83">
        <v>2955</v>
      </c>
      <c r="G83">
        <v>16.600000000000001</v>
      </c>
      <c r="I83" s="103">
        <f t="shared" si="8"/>
        <v>117.44691093383832</v>
      </c>
      <c r="J83" s="104">
        <f t="shared" si="1"/>
        <v>24.54640438517221</v>
      </c>
      <c r="K83" s="76">
        <f t="shared" si="9"/>
        <v>246.31175462421601</v>
      </c>
      <c r="L83" s="76">
        <f t="shared" si="2"/>
        <v>184.74951967733458</v>
      </c>
      <c r="M83" s="103">
        <f t="shared" si="10"/>
        <v>9.4707669403958104</v>
      </c>
      <c r="N83" s="103">
        <f t="shared" si="3"/>
        <v>295.96146688736906</v>
      </c>
    </row>
    <row r="84" spans="1:14">
      <c r="A84" s="102">
        <v>40413</v>
      </c>
      <c r="B84" t="s">
        <v>155</v>
      </c>
      <c r="C84">
        <v>10.532999999999999</v>
      </c>
      <c r="D84">
        <v>359.13600000000002</v>
      </c>
      <c r="E84">
        <v>27.85</v>
      </c>
      <c r="F84">
        <v>2956</v>
      </c>
      <c r="G84">
        <v>16.600000000000001</v>
      </c>
      <c r="I84" s="103">
        <f t="shared" si="8"/>
        <v>117.55336072267264</v>
      </c>
      <c r="J84" s="104">
        <f t="shared" si="1"/>
        <v>24.568652391038583</v>
      </c>
      <c r="K84" s="76">
        <f t="shared" si="9"/>
        <v>246.53500301839406</v>
      </c>
      <c r="L84" s="76">
        <f t="shared" si="2"/>
        <v>184.91697020626307</v>
      </c>
      <c r="M84" s="103">
        <f t="shared" si="10"/>
        <v>9.4793509136385978</v>
      </c>
      <c r="N84" s="103">
        <f t="shared" si="3"/>
        <v>296.2297160512062</v>
      </c>
    </row>
    <row r="85" spans="1:14">
      <c r="A85" s="102">
        <v>40413</v>
      </c>
      <c r="B85" t="s">
        <v>156</v>
      </c>
      <c r="C85">
        <v>10.7</v>
      </c>
      <c r="D85">
        <v>362.07799999999997</v>
      </c>
      <c r="E85">
        <v>27.76</v>
      </c>
      <c r="F85">
        <v>2954</v>
      </c>
      <c r="G85">
        <v>16.600000000000001</v>
      </c>
      <c r="I85" s="103">
        <f t="shared" si="8"/>
        <v>118.51657209956785</v>
      </c>
      <c r="J85" s="104">
        <f t="shared" ref="J85:J118" si="11">I85*20.9/100</f>
        <v>24.769963568809679</v>
      </c>
      <c r="K85" s="76">
        <f t="shared" si="9"/>
        <v>248.5550670833461</v>
      </c>
      <c r="L85" s="76">
        <f t="shared" ref="L85:L118" si="12">K85/1.33322</f>
        <v>186.43214704500841</v>
      </c>
      <c r="M85" s="103">
        <f t="shared" si="10"/>
        <v>9.5570230328316796</v>
      </c>
      <c r="N85" s="103">
        <f t="shared" ref="N85:N118" si="13">M85*31.25</f>
        <v>298.65696977598998</v>
      </c>
    </row>
    <row r="86" spans="1:14">
      <c r="A86" s="102">
        <v>40413</v>
      </c>
      <c r="B86" t="s">
        <v>157</v>
      </c>
      <c r="C86">
        <v>10.867000000000001</v>
      </c>
      <c r="D86">
        <v>360.767</v>
      </c>
      <c r="E86">
        <v>27.8</v>
      </c>
      <c r="F86">
        <v>2952</v>
      </c>
      <c r="G86">
        <v>16.600000000000001</v>
      </c>
      <c r="I86" s="103">
        <f t="shared" si="8"/>
        <v>118.08732756164883</v>
      </c>
      <c r="J86" s="104">
        <f t="shared" si="11"/>
        <v>24.680251460384607</v>
      </c>
      <c r="K86" s="76">
        <f t="shared" si="9"/>
        <v>247.65484778888333</v>
      </c>
      <c r="L86" s="76">
        <f t="shared" si="12"/>
        <v>185.7569251803028</v>
      </c>
      <c r="M86" s="103">
        <f t="shared" si="10"/>
        <v>9.5224093086669033</v>
      </c>
      <c r="N86" s="103">
        <f t="shared" si="13"/>
        <v>297.57529089584074</v>
      </c>
    </row>
    <row r="87" spans="1:14">
      <c r="A87" s="102">
        <v>40413</v>
      </c>
      <c r="B87" t="s">
        <v>158</v>
      </c>
      <c r="C87">
        <v>11.034000000000001</v>
      </c>
      <c r="D87">
        <v>361.75</v>
      </c>
      <c r="E87">
        <v>27.77</v>
      </c>
      <c r="F87">
        <v>2949</v>
      </c>
      <c r="G87">
        <v>16.600000000000001</v>
      </c>
      <c r="I87" s="103">
        <f t="shared" si="8"/>
        <v>118.40908773439291</v>
      </c>
      <c r="J87" s="104">
        <f t="shared" si="11"/>
        <v>24.747499336488119</v>
      </c>
      <c r="K87" s="76">
        <f t="shared" si="9"/>
        <v>248.32964895722938</v>
      </c>
      <c r="L87" s="76">
        <f t="shared" si="12"/>
        <v>186.26306907879373</v>
      </c>
      <c r="M87" s="103">
        <f t="shared" si="10"/>
        <v>9.5483556326913561</v>
      </c>
      <c r="N87" s="103">
        <f t="shared" si="13"/>
        <v>298.3861135216049</v>
      </c>
    </row>
    <row r="88" spans="1:14">
      <c r="A88" s="102">
        <v>40413</v>
      </c>
      <c r="B88" t="s">
        <v>159</v>
      </c>
      <c r="C88">
        <v>11.2</v>
      </c>
      <c r="D88">
        <v>359.78699999999998</v>
      </c>
      <c r="E88">
        <v>27.83</v>
      </c>
      <c r="F88">
        <v>2948</v>
      </c>
      <c r="G88">
        <v>16.600000000000001</v>
      </c>
      <c r="I88" s="103">
        <f t="shared" si="8"/>
        <v>117.7666034009744</v>
      </c>
      <c r="J88" s="104">
        <f t="shared" si="11"/>
        <v>24.613220110803649</v>
      </c>
      <c r="K88" s="76">
        <f t="shared" si="9"/>
        <v>246.98221936351251</v>
      </c>
      <c r="L88" s="76">
        <f t="shared" si="12"/>
        <v>185.25241097756748</v>
      </c>
      <c r="M88" s="103">
        <f t="shared" si="10"/>
        <v>9.4965465273153136</v>
      </c>
      <c r="N88" s="103">
        <f t="shared" si="13"/>
        <v>296.76707897860354</v>
      </c>
    </row>
    <row r="89" spans="1:14">
      <c r="A89" s="102">
        <v>40413</v>
      </c>
      <c r="B89" t="s">
        <v>160</v>
      </c>
      <c r="C89">
        <v>11.367000000000001</v>
      </c>
      <c r="D89">
        <v>364.71800000000002</v>
      </c>
      <c r="E89">
        <v>27.68</v>
      </c>
      <c r="F89">
        <v>2951</v>
      </c>
      <c r="G89">
        <v>16.600000000000001</v>
      </c>
      <c r="I89" s="103">
        <f t="shared" si="8"/>
        <v>119.38062781767002</v>
      </c>
      <c r="J89" s="104">
        <f t="shared" si="11"/>
        <v>24.950551213893032</v>
      </c>
      <c r="K89" s="76">
        <f t="shared" si="9"/>
        <v>250.36718013363082</v>
      </c>
      <c r="L89" s="76">
        <f t="shared" si="12"/>
        <v>187.7913473647491</v>
      </c>
      <c r="M89" s="103">
        <f t="shared" si="10"/>
        <v>9.6266993679910762</v>
      </c>
      <c r="N89" s="103">
        <f t="shared" si="13"/>
        <v>300.83435524972111</v>
      </c>
    </row>
    <row r="90" spans="1:14">
      <c r="A90" s="102">
        <v>40413</v>
      </c>
      <c r="B90" t="s">
        <v>161</v>
      </c>
      <c r="C90">
        <v>11.534000000000001</v>
      </c>
      <c r="D90">
        <v>359.78699999999998</v>
      </c>
      <c r="E90">
        <v>27.83</v>
      </c>
      <c r="F90">
        <v>2945</v>
      </c>
      <c r="G90">
        <v>16.600000000000001</v>
      </c>
      <c r="I90" s="103">
        <f t="shared" si="8"/>
        <v>117.7666034009744</v>
      </c>
      <c r="J90" s="104">
        <f t="shared" si="11"/>
        <v>24.613220110803649</v>
      </c>
      <c r="K90" s="76">
        <f t="shared" si="9"/>
        <v>246.98221936351251</v>
      </c>
      <c r="L90" s="76">
        <f t="shared" si="12"/>
        <v>185.25241097756748</v>
      </c>
      <c r="M90" s="103">
        <f t="shared" si="10"/>
        <v>9.4965465273153136</v>
      </c>
      <c r="N90" s="103">
        <f t="shared" si="13"/>
        <v>296.76707897860354</v>
      </c>
    </row>
    <row r="91" spans="1:14">
      <c r="A91" s="102">
        <v>40413</v>
      </c>
      <c r="B91" t="s">
        <v>162</v>
      </c>
      <c r="C91">
        <v>11.701000000000001</v>
      </c>
      <c r="D91">
        <v>363.726</v>
      </c>
      <c r="E91">
        <v>27.71</v>
      </c>
      <c r="F91">
        <v>2941</v>
      </c>
      <c r="G91">
        <v>16.600000000000001</v>
      </c>
      <c r="I91" s="103">
        <f t="shared" si="8"/>
        <v>119.05573349255094</v>
      </c>
      <c r="J91" s="104">
        <f t="shared" si="11"/>
        <v>24.882648299943142</v>
      </c>
      <c r="K91" s="76">
        <f t="shared" si="9"/>
        <v>249.68580596507044</v>
      </c>
      <c r="L91" s="76">
        <f t="shared" si="12"/>
        <v>187.28027329703306</v>
      </c>
      <c r="M91" s="103">
        <f t="shared" si="10"/>
        <v>9.600500309974187</v>
      </c>
      <c r="N91" s="103">
        <f t="shared" si="13"/>
        <v>300.01563468669332</v>
      </c>
    </row>
    <row r="92" spans="1:14">
      <c r="A92" s="102">
        <v>40413</v>
      </c>
      <c r="B92" t="s">
        <v>163</v>
      </c>
      <c r="C92">
        <v>11.868</v>
      </c>
      <c r="D92">
        <v>362.07799999999997</v>
      </c>
      <c r="E92">
        <v>27.76</v>
      </c>
      <c r="F92">
        <v>2943</v>
      </c>
      <c r="G92">
        <v>16.600000000000001</v>
      </c>
      <c r="I92" s="103">
        <f t="shared" si="8"/>
        <v>118.51657209956785</v>
      </c>
      <c r="J92" s="104">
        <f t="shared" si="11"/>
        <v>24.769963568809679</v>
      </c>
      <c r="K92" s="76">
        <f t="shared" si="9"/>
        <v>248.5550670833461</v>
      </c>
      <c r="L92" s="76">
        <f t="shared" si="12"/>
        <v>186.43214704500841</v>
      </c>
      <c r="M92" s="103">
        <f t="shared" si="10"/>
        <v>9.5570230328316796</v>
      </c>
      <c r="N92" s="103">
        <f t="shared" si="13"/>
        <v>298.65696977598998</v>
      </c>
    </row>
    <row r="93" spans="1:14">
      <c r="A93" s="102">
        <v>40413</v>
      </c>
      <c r="B93" t="s">
        <v>164</v>
      </c>
      <c r="C93">
        <v>12.035</v>
      </c>
      <c r="D93">
        <v>361.42200000000003</v>
      </c>
      <c r="E93">
        <v>27.78</v>
      </c>
      <c r="F93">
        <v>2929</v>
      </c>
      <c r="G93">
        <v>16.600000000000001</v>
      </c>
      <c r="I93" s="103">
        <f t="shared" si="8"/>
        <v>118.30171896360969</v>
      </c>
      <c r="J93" s="104">
        <f t="shared" si="11"/>
        <v>24.725059263394424</v>
      </c>
      <c r="K93" s="76">
        <f t="shared" si="9"/>
        <v>248.10447325773089</v>
      </c>
      <c r="L93" s="76">
        <f t="shared" si="12"/>
        <v>186.09417294799874</v>
      </c>
      <c r="M93" s="103">
        <f t="shared" si="10"/>
        <v>9.5396975539332232</v>
      </c>
      <c r="N93" s="103">
        <f t="shared" si="13"/>
        <v>298.11554856041323</v>
      </c>
    </row>
    <row r="94" spans="1:14">
      <c r="A94" s="102">
        <v>40413</v>
      </c>
      <c r="B94" t="s">
        <v>165</v>
      </c>
      <c r="C94">
        <v>12.202</v>
      </c>
      <c r="D94">
        <v>365.05</v>
      </c>
      <c r="E94">
        <v>27.67</v>
      </c>
      <c r="F94">
        <v>2937</v>
      </c>
      <c r="G94">
        <v>16.600000000000001</v>
      </c>
      <c r="I94" s="103">
        <f t="shared" si="8"/>
        <v>119.48915981737666</v>
      </c>
      <c r="J94" s="104">
        <f t="shared" si="11"/>
        <v>24.973234401831718</v>
      </c>
      <c r="K94" s="76">
        <f t="shared" si="9"/>
        <v>250.59479537755729</v>
      </c>
      <c r="L94" s="76">
        <f t="shared" si="12"/>
        <v>187.96207330939924</v>
      </c>
      <c r="M94" s="103">
        <f t="shared" si="10"/>
        <v>9.6354512480245642</v>
      </c>
      <c r="N94" s="103">
        <f t="shared" si="13"/>
        <v>301.10785150076765</v>
      </c>
    </row>
    <row r="95" spans="1:14">
      <c r="A95" s="102">
        <v>40413</v>
      </c>
      <c r="B95" t="s">
        <v>166</v>
      </c>
      <c r="C95">
        <v>12.369</v>
      </c>
      <c r="D95">
        <v>363.06599999999997</v>
      </c>
      <c r="E95">
        <v>27.73</v>
      </c>
      <c r="F95">
        <v>2936</v>
      </c>
      <c r="G95">
        <v>16.600000000000001</v>
      </c>
      <c r="I95" s="103">
        <f t="shared" si="8"/>
        <v>118.83972037480821</v>
      </c>
      <c r="J95" s="104">
        <f t="shared" si="11"/>
        <v>24.837501558334917</v>
      </c>
      <c r="K95" s="76">
        <f t="shared" si="9"/>
        <v>249.23277940498465</v>
      </c>
      <c r="L95" s="76">
        <f t="shared" si="12"/>
        <v>186.94047449407049</v>
      </c>
      <c r="M95" s="103">
        <f t="shared" si="10"/>
        <v>9.5830812916454544</v>
      </c>
      <c r="N95" s="103">
        <f t="shared" si="13"/>
        <v>299.47129036392045</v>
      </c>
    </row>
    <row r="96" spans="1:14">
      <c r="A96" s="102">
        <v>40413</v>
      </c>
      <c r="B96" t="s">
        <v>167</v>
      </c>
      <c r="C96">
        <v>12.536</v>
      </c>
      <c r="D96">
        <v>366.04700000000003</v>
      </c>
      <c r="E96">
        <v>27.64</v>
      </c>
      <c r="F96">
        <v>2931</v>
      </c>
      <c r="G96">
        <v>16.600000000000001</v>
      </c>
      <c r="I96" s="103">
        <f t="shared" si="8"/>
        <v>119.81545977966421</v>
      </c>
      <c r="J96" s="104">
        <f t="shared" si="11"/>
        <v>25.041431093949818</v>
      </c>
      <c r="K96" s="76">
        <f t="shared" si="9"/>
        <v>251.27911747343717</v>
      </c>
      <c r="L96" s="76">
        <f t="shared" si="12"/>
        <v>188.47535851055127</v>
      </c>
      <c r="M96" s="103">
        <f t="shared" si="10"/>
        <v>9.6617636548040515</v>
      </c>
      <c r="N96" s="103">
        <f t="shared" si="13"/>
        <v>301.93011421262662</v>
      </c>
    </row>
    <row r="97" spans="1:14">
      <c r="A97" s="102">
        <v>40413</v>
      </c>
      <c r="B97" t="s">
        <v>168</v>
      </c>
      <c r="C97">
        <v>12.702999999999999</v>
      </c>
      <c r="D97">
        <v>363.726</v>
      </c>
      <c r="E97">
        <v>27.71</v>
      </c>
      <c r="F97">
        <v>2927</v>
      </c>
      <c r="G97">
        <v>16.600000000000001</v>
      </c>
      <c r="I97" s="103">
        <f t="shared" si="8"/>
        <v>119.05573349255094</v>
      </c>
      <c r="J97" s="104">
        <f t="shared" si="11"/>
        <v>24.882648299943142</v>
      </c>
      <c r="K97" s="76">
        <f t="shared" si="9"/>
        <v>249.68580596507044</v>
      </c>
      <c r="L97" s="76">
        <f t="shared" si="12"/>
        <v>187.28027329703306</v>
      </c>
      <c r="M97" s="103">
        <f t="shared" si="10"/>
        <v>9.600500309974187</v>
      </c>
      <c r="N97" s="103">
        <f t="shared" si="13"/>
        <v>300.01563468669332</v>
      </c>
    </row>
    <row r="98" spans="1:14">
      <c r="A98" s="102">
        <v>40413</v>
      </c>
      <c r="B98" t="s">
        <v>169</v>
      </c>
      <c r="C98">
        <v>12.87</v>
      </c>
      <c r="D98">
        <v>370.06700000000001</v>
      </c>
      <c r="E98">
        <v>27.52</v>
      </c>
      <c r="F98">
        <v>2924</v>
      </c>
      <c r="G98">
        <v>16.600000000000001</v>
      </c>
      <c r="I98" s="103">
        <f t="shared" si="8"/>
        <v>121.13129815269154</v>
      </c>
      <c r="J98" s="104">
        <f t="shared" si="11"/>
        <v>25.316441313912534</v>
      </c>
      <c r="K98" s="76">
        <f t="shared" si="9"/>
        <v>254.03871715882028</v>
      </c>
      <c r="L98" s="76">
        <f t="shared" si="12"/>
        <v>190.5452342140234</v>
      </c>
      <c r="M98" s="103">
        <f t="shared" si="10"/>
        <v>9.7678711587229223</v>
      </c>
      <c r="N98" s="103">
        <f t="shared" si="13"/>
        <v>305.24597371009133</v>
      </c>
    </row>
    <row r="99" spans="1:14">
      <c r="A99" s="102">
        <v>40413</v>
      </c>
      <c r="B99" t="s">
        <v>170</v>
      </c>
      <c r="C99">
        <v>13.036</v>
      </c>
      <c r="D99">
        <v>364.71800000000002</v>
      </c>
      <c r="E99">
        <v>27.68</v>
      </c>
      <c r="F99">
        <v>2924</v>
      </c>
      <c r="G99">
        <v>16.600000000000001</v>
      </c>
      <c r="I99" s="103">
        <f t="shared" si="8"/>
        <v>119.38062781767002</v>
      </c>
      <c r="J99" s="104">
        <f t="shared" si="11"/>
        <v>24.950551213893032</v>
      </c>
      <c r="K99" s="76">
        <f t="shared" si="9"/>
        <v>250.36718013363082</v>
      </c>
      <c r="L99" s="76">
        <f t="shared" si="12"/>
        <v>187.7913473647491</v>
      </c>
      <c r="M99" s="103">
        <f t="shared" si="10"/>
        <v>9.6266993679910762</v>
      </c>
      <c r="N99" s="103">
        <f t="shared" si="13"/>
        <v>300.83435524972111</v>
      </c>
    </row>
    <row r="100" spans="1:14">
      <c r="A100" s="102">
        <v>40413</v>
      </c>
      <c r="B100" t="s">
        <v>171</v>
      </c>
      <c r="C100">
        <v>13.202999999999999</v>
      </c>
      <c r="D100">
        <v>369.73</v>
      </c>
      <c r="E100">
        <v>27.53</v>
      </c>
      <c r="F100">
        <v>2928</v>
      </c>
      <c r="G100">
        <v>16.600000000000001</v>
      </c>
      <c r="I100" s="103">
        <f t="shared" si="8"/>
        <v>121.02099056945147</v>
      </c>
      <c r="J100" s="104">
        <f t="shared" si="11"/>
        <v>25.293387029015356</v>
      </c>
      <c r="K100" s="76">
        <f t="shared" si="9"/>
        <v>253.80737812946489</v>
      </c>
      <c r="L100" s="76">
        <f t="shared" si="12"/>
        <v>190.37171519289006</v>
      </c>
      <c r="M100" s="103">
        <f t="shared" si="10"/>
        <v>9.7589760979306135</v>
      </c>
      <c r="N100" s="103">
        <f t="shared" si="13"/>
        <v>304.96800306033168</v>
      </c>
    </row>
    <row r="101" spans="1:14">
      <c r="A101" s="102">
        <v>40413</v>
      </c>
      <c r="B101" t="s">
        <v>172</v>
      </c>
      <c r="C101">
        <v>13.37</v>
      </c>
      <c r="D101">
        <v>361.42200000000003</v>
      </c>
      <c r="E101">
        <v>27.78</v>
      </c>
      <c r="F101">
        <v>2920</v>
      </c>
      <c r="G101">
        <v>16.600000000000001</v>
      </c>
      <c r="I101" s="103">
        <f t="shared" si="8"/>
        <v>118.30171896360969</v>
      </c>
      <c r="J101" s="104">
        <f t="shared" si="11"/>
        <v>24.725059263394424</v>
      </c>
      <c r="K101" s="76">
        <f t="shared" si="9"/>
        <v>248.10447325773089</v>
      </c>
      <c r="L101" s="76">
        <f t="shared" si="12"/>
        <v>186.09417294799874</v>
      </c>
      <c r="M101" s="103">
        <f t="shared" si="10"/>
        <v>9.5396975539332232</v>
      </c>
      <c r="N101" s="103">
        <f t="shared" si="13"/>
        <v>298.11554856041323</v>
      </c>
    </row>
    <row r="102" spans="1:14">
      <c r="A102" s="102">
        <v>40413</v>
      </c>
      <c r="B102" t="s">
        <v>173</v>
      </c>
      <c r="C102">
        <v>13.537000000000001</v>
      </c>
      <c r="D102">
        <v>367.38099999999997</v>
      </c>
      <c r="E102">
        <v>27.6</v>
      </c>
      <c r="F102">
        <v>2923</v>
      </c>
      <c r="G102">
        <v>16.600000000000001</v>
      </c>
      <c r="I102" s="103">
        <f t="shared" si="8"/>
        <v>120.25217510774164</v>
      </c>
      <c r="J102" s="104">
        <f t="shared" si="11"/>
        <v>25.132704597518</v>
      </c>
      <c r="K102" s="76">
        <f t="shared" si="9"/>
        <v>252.19500464215665</v>
      </c>
      <c r="L102" s="76">
        <f t="shared" si="12"/>
        <v>189.16233227986126</v>
      </c>
      <c r="M102" s="103">
        <f t="shared" si="10"/>
        <v>9.6969798138212067</v>
      </c>
      <c r="N102" s="103">
        <f t="shared" si="13"/>
        <v>303.0306191819127</v>
      </c>
    </row>
    <row r="103" spans="1:14">
      <c r="A103" s="102">
        <v>40413</v>
      </c>
      <c r="B103" t="s">
        <v>174</v>
      </c>
      <c r="C103">
        <v>13.704000000000001</v>
      </c>
      <c r="D103">
        <v>365.38200000000001</v>
      </c>
      <c r="E103">
        <v>27.66</v>
      </c>
      <c r="F103">
        <v>2915</v>
      </c>
      <c r="G103">
        <v>16.600000000000001</v>
      </c>
      <c r="I103" s="103">
        <f t="shared" si="8"/>
        <v>119.59780903505508</v>
      </c>
      <c r="J103" s="104">
        <f t="shared" si="11"/>
        <v>24.995942088326512</v>
      </c>
      <c r="K103" s="76">
        <f t="shared" si="9"/>
        <v>250.82265645310315</v>
      </c>
      <c r="L103" s="76">
        <f t="shared" si="12"/>
        <v>188.13298364343706</v>
      </c>
      <c r="M103" s="103">
        <f t="shared" si="10"/>
        <v>9.644212580363634</v>
      </c>
      <c r="N103" s="103">
        <f t="shared" si="13"/>
        <v>301.38164313636355</v>
      </c>
    </row>
    <row r="104" spans="1:14">
      <c r="A104" s="102">
        <v>40413</v>
      </c>
      <c r="B104" t="s">
        <v>175</v>
      </c>
      <c r="C104">
        <v>13.871</v>
      </c>
      <c r="D104">
        <v>368.38499999999999</v>
      </c>
      <c r="E104">
        <v>27.57</v>
      </c>
      <c r="F104">
        <v>2912</v>
      </c>
      <c r="G104">
        <v>16.600000000000001</v>
      </c>
      <c r="I104" s="103">
        <f t="shared" si="8"/>
        <v>120.58095391033901</v>
      </c>
      <c r="J104" s="104">
        <f t="shared" si="11"/>
        <v>25.201419367260851</v>
      </c>
      <c r="K104" s="76">
        <f t="shared" si="9"/>
        <v>252.88452540610956</v>
      </c>
      <c r="L104" s="76">
        <f t="shared" si="12"/>
        <v>189.6795168135113</v>
      </c>
      <c r="M104" s="103">
        <f t="shared" si="10"/>
        <v>9.7234921110760588</v>
      </c>
      <c r="N104" s="103">
        <f t="shared" si="13"/>
        <v>303.85912847112684</v>
      </c>
    </row>
    <row r="105" spans="1:14">
      <c r="A105" s="102">
        <v>40413</v>
      </c>
      <c r="B105" t="s">
        <v>176</v>
      </c>
      <c r="C105">
        <v>14.038</v>
      </c>
      <c r="D105">
        <v>367.38099999999997</v>
      </c>
      <c r="E105">
        <v>27.6</v>
      </c>
      <c r="F105">
        <v>2916</v>
      </c>
      <c r="G105">
        <v>16.600000000000001</v>
      </c>
      <c r="I105" s="103">
        <f t="shared" si="8"/>
        <v>120.25217510774164</v>
      </c>
      <c r="J105" s="104">
        <f t="shared" si="11"/>
        <v>25.132704597518</v>
      </c>
      <c r="K105" s="76">
        <f t="shared" si="9"/>
        <v>252.19500464215665</v>
      </c>
      <c r="L105" s="76">
        <f t="shared" si="12"/>
        <v>189.16233227986126</v>
      </c>
      <c r="M105" s="103">
        <f t="shared" si="10"/>
        <v>9.6969798138212067</v>
      </c>
      <c r="N105" s="103">
        <f t="shared" si="13"/>
        <v>303.0306191819127</v>
      </c>
    </row>
    <row r="106" spans="1:14">
      <c r="A106" s="102">
        <v>40413</v>
      </c>
      <c r="B106" t="s">
        <v>177</v>
      </c>
      <c r="C106">
        <v>14.205</v>
      </c>
      <c r="D106">
        <v>370.74200000000002</v>
      </c>
      <c r="E106">
        <v>27.5</v>
      </c>
      <c r="F106">
        <v>2908</v>
      </c>
      <c r="G106">
        <v>16.600000000000001</v>
      </c>
      <c r="I106" s="103">
        <f t="shared" si="8"/>
        <v>121.35227259238623</v>
      </c>
      <c r="J106" s="104">
        <f t="shared" si="11"/>
        <v>25.362624971808717</v>
      </c>
      <c r="K106" s="76">
        <f t="shared" si="9"/>
        <v>254.50214869171907</v>
      </c>
      <c r="L106" s="76">
        <f t="shared" si="12"/>
        <v>190.89283740996913</v>
      </c>
      <c r="M106" s="103">
        <f t="shared" si="10"/>
        <v>9.7856902516347102</v>
      </c>
      <c r="N106" s="103">
        <f t="shared" si="13"/>
        <v>305.80282036358471</v>
      </c>
    </row>
    <row r="107" spans="1:14">
      <c r="A107" s="102">
        <v>40413</v>
      </c>
      <c r="B107" t="s">
        <v>178</v>
      </c>
      <c r="C107">
        <v>14.372</v>
      </c>
      <c r="D107">
        <v>368.721</v>
      </c>
      <c r="E107">
        <v>27.56</v>
      </c>
      <c r="F107">
        <v>2909</v>
      </c>
      <c r="G107">
        <v>16.600000000000001</v>
      </c>
      <c r="I107" s="103">
        <f t="shared" ref="I107:I118" si="14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120.69078435783732</v>
      </c>
      <c r="J107" s="104">
        <f t="shared" si="11"/>
        <v>25.224373930787998</v>
      </c>
      <c r="K107" s="76">
        <f t="shared" ref="K107:K118" si="15">($B$9-EXP(52.57-6690.9/(273.15+G107)-4.681*LN(273.15+G107)))*I107/100*0.2095</f>
        <v>253.11486377788424</v>
      </c>
      <c r="L107" s="76">
        <f t="shared" si="12"/>
        <v>189.85228527766176</v>
      </c>
      <c r="M107" s="103">
        <f t="shared" ref="M107:M118" si="16"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9.7323486962594856</v>
      </c>
      <c r="N107" s="103">
        <f t="shared" si="13"/>
        <v>304.13589675810891</v>
      </c>
    </row>
    <row r="108" spans="1:14">
      <c r="A108" s="102">
        <v>40413</v>
      </c>
      <c r="B108" t="s">
        <v>179</v>
      </c>
      <c r="C108">
        <v>14.539</v>
      </c>
      <c r="D108">
        <v>372.43599999999998</v>
      </c>
      <c r="E108">
        <v>27.45</v>
      </c>
      <c r="F108">
        <v>2909</v>
      </c>
      <c r="G108">
        <v>16.600000000000001</v>
      </c>
      <c r="I108" s="103">
        <f t="shared" si="14"/>
        <v>121.90681229617053</v>
      </c>
      <c r="J108" s="104">
        <f t="shared" si="11"/>
        <v>25.478523769899638</v>
      </c>
      <c r="K108" s="76">
        <f t="shared" si="15"/>
        <v>255.6651392409116</v>
      </c>
      <c r="L108" s="76">
        <f t="shared" si="12"/>
        <v>191.76515446881353</v>
      </c>
      <c r="M108" s="103">
        <f t="shared" si="16"/>
        <v>9.8304076158631837</v>
      </c>
      <c r="N108" s="103">
        <f t="shared" si="13"/>
        <v>307.20023799572448</v>
      </c>
    </row>
    <row r="109" spans="1:14">
      <c r="A109" s="102">
        <v>40413</v>
      </c>
      <c r="B109" t="s">
        <v>180</v>
      </c>
      <c r="C109">
        <v>14.705</v>
      </c>
      <c r="D109">
        <v>367.71499999999997</v>
      </c>
      <c r="E109">
        <v>27.59</v>
      </c>
      <c r="F109">
        <v>2899</v>
      </c>
      <c r="G109">
        <v>16.600000000000001</v>
      </c>
      <c r="I109" s="103">
        <f t="shared" si="14"/>
        <v>120.36164945127079</v>
      </c>
      <c r="J109" s="104">
        <f t="shared" si="11"/>
        <v>25.155584735315593</v>
      </c>
      <c r="K109" s="76">
        <f t="shared" si="15"/>
        <v>252.42459618634115</v>
      </c>
      <c r="L109" s="76">
        <f t="shared" si="12"/>
        <v>189.33454057570478</v>
      </c>
      <c r="M109" s="103">
        <f t="shared" si="16"/>
        <v>9.7058076832413001</v>
      </c>
      <c r="N109" s="103">
        <f t="shared" si="13"/>
        <v>303.30649010129065</v>
      </c>
    </row>
    <row r="110" spans="1:14">
      <c r="A110" s="102">
        <v>40413</v>
      </c>
      <c r="B110" t="s">
        <v>181</v>
      </c>
      <c r="C110">
        <v>14.872</v>
      </c>
      <c r="D110">
        <v>372.096</v>
      </c>
      <c r="E110">
        <v>27.46</v>
      </c>
      <c r="F110">
        <v>2904</v>
      </c>
      <c r="G110">
        <v>16.600000000000001</v>
      </c>
      <c r="I110" s="103">
        <f t="shared" si="14"/>
        <v>121.79566326925168</v>
      </c>
      <c r="J110" s="104">
        <f t="shared" si="11"/>
        <v>25.455293623273597</v>
      </c>
      <c r="K110" s="76">
        <f t="shared" si="15"/>
        <v>255.43203552087778</v>
      </c>
      <c r="L110" s="76">
        <f t="shared" si="12"/>
        <v>191.59031181716279</v>
      </c>
      <c r="M110" s="103">
        <f t="shared" si="16"/>
        <v>9.8214447021413136</v>
      </c>
      <c r="N110" s="103">
        <f t="shared" si="13"/>
        <v>306.92014694191607</v>
      </c>
    </row>
    <row r="111" spans="1:14">
      <c r="A111" s="102">
        <v>40413</v>
      </c>
      <c r="B111" t="s">
        <v>182</v>
      </c>
      <c r="C111">
        <v>15.039</v>
      </c>
      <c r="D111">
        <v>368.721</v>
      </c>
      <c r="E111">
        <v>27.56</v>
      </c>
      <c r="F111">
        <v>2897</v>
      </c>
      <c r="G111">
        <v>16.600000000000001</v>
      </c>
      <c r="I111" s="103">
        <f t="shared" si="14"/>
        <v>120.69078435783732</v>
      </c>
      <c r="J111" s="104">
        <f t="shared" si="11"/>
        <v>25.224373930787998</v>
      </c>
      <c r="K111" s="76">
        <f t="shared" si="15"/>
        <v>253.11486377788424</v>
      </c>
      <c r="L111" s="76">
        <f t="shared" si="12"/>
        <v>189.85228527766176</v>
      </c>
      <c r="M111" s="103">
        <f t="shared" si="16"/>
        <v>9.7323486962594856</v>
      </c>
      <c r="N111" s="103">
        <f t="shared" si="13"/>
        <v>304.13589675810891</v>
      </c>
    </row>
    <row r="112" spans="1:14">
      <c r="A112" s="102">
        <v>40413</v>
      </c>
      <c r="B112" t="s">
        <v>183</v>
      </c>
      <c r="C112">
        <v>15.206</v>
      </c>
      <c r="D112">
        <v>371.75700000000001</v>
      </c>
      <c r="E112">
        <v>27.47</v>
      </c>
      <c r="F112">
        <v>2898</v>
      </c>
      <c r="G112">
        <v>16.600000000000001</v>
      </c>
      <c r="I112" s="103">
        <f t="shared" si="14"/>
        <v>121.68463495430002</v>
      </c>
      <c r="J112" s="104">
        <f t="shared" si="11"/>
        <v>25.432088705448706</v>
      </c>
      <c r="K112" s="76">
        <f t="shared" si="15"/>
        <v>255.19918496013278</v>
      </c>
      <c r="L112" s="76">
        <f t="shared" si="12"/>
        <v>191.41565905111892</v>
      </c>
      <c r="M112" s="103">
        <f t="shared" si="16"/>
        <v>9.8124915224762947</v>
      </c>
      <c r="N112" s="103">
        <f t="shared" si="13"/>
        <v>306.64036007738423</v>
      </c>
    </row>
    <row r="113" spans="1:14">
      <c r="A113" s="102">
        <v>40413</v>
      </c>
      <c r="B113" t="s">
        <v>184</v>
      </c>
      <c r="C113">
        <v>15.372999999999999</v>
      </c>
      <c r="D113">
        <v>372.096</v>
      </c>
      <c r="E113">
        <v>27.46</v>
      </c>
      <c r="F113">
        <v>2900</v>
      </c>
      <c r="G113">
        <v>16.600000000000001</v>
      </c>
      <c r="I113" s="103">
        <f t="shared" si="14"/>
        <v>121.79566326925168</v>
      </c>
      <c r="J113" s="104">
        <f t="shared" si="11"/>
        <v>25.455293623273597</v>
      </c>
      <c r="K113" s="76">
        <f t="shared" si="15"/>
        <v>255.43203552087778</v>
      </c>
      <c r="L113" s="76">
        <f t="shared" si="12"/>
        <v>191.59031181716279</v>
      </c>
      <c r="M113" s="103">
        <f t="shared" si="16"/>
        <v>9.8214447021413136</v>
      </c>
      <c r="N113" s="103">
        <f t="shared" si="13"/>
        <v>306.92014694191607</v>
      </c>
    </row>
    <row r="114" spans="1:14">
      <c r="A114" s="102">
        <v>40413</v>
      </c>
      <c r="B114" t="s">
        <v>185</v>
      </c>
      <c r="C114">
        <v>15.54</v>
      </c>
      <c r="D114">
        <v>374.82299999999998</v>
      </c>
      <c r="E114">
        <v>27.38</v>
      </c>
      <c r="F114">
        <v>2895</v>
      </c>
      <c r="G114">
        <v>16.600000000000001</v>
      </c>
      <c r="I114" s="103">
        <f t="shared" si="14"/>
        <v>122.68824967352649</v>
      </c>
      <c r="J114" s="104">
        <f t="shared" si="11"/>
        <v>25.641844181767034</v>
      </c>
      <c r="K114" s="76">
        <f t="shared" si="15"/>
        <v>257.30398363464718</v>
      </c>
      <c r="L114" s="76">
        <f t="shared" si="12"/>
        <v>192.99439224932658</v>
      </c>
      <c r="M114" s="103">
        <f t="shared" si="16"/>
        <v>9.8934217149195778</v>
      </c>
      <c r="N114" s="103">
        <f t="shared" si="13"/>
        <v>309.16942859123679</v>
      </c>
    </row>
    <row r="115" spans="1:14">
      <c r="A115" s="102">
        <v>40413</v>
      </c>
      <c r="B115" t="s">
        <v>186</v>
      </c>
      <c r="C115">
        <v>15.707000000000001</v>
      </c>
      <c r="D115">
        <v>373.11599999999999</v>
      </c>
      <c r="E115">
        <v>27.43</v>
      </c>
      <c r="F115">
        <v>2894</v>
      </c>
      <c r="G115">
        <v>16.600000000000001</v>
      </c>
      <c r="I115" s="103">
        <f t="shared" si="14"/>
        <v>122.12947316332392</v>
      </c>
      <c r="J115" s="104">
        <f t="shared" si="11"/>
        <v>25.525059891134696</v>
      </c>
      <c r="K115" s="76">
        <f t="shared" si="15"/>
        <v>256.1321075795305</v>
      </c>
      <c r="L115" s="76">
        <f t="shared" si="12"/>
        <v>192.1154104945399</v>
      </c>
      <c r="M115" s="103">
        <f t="shared" si="16"/>
        <v>9.8483627001032801</v>
      </c>
      <c r="N115" s="103">
        <f t="shared" si="13"/>
        <v>307.7613343782275</v>
      </c>
    </row>
    <row r="116" spans="1:14">
      <c r="A116" s="102">
        <v>40413</v>
      </c>
      <c r="B116" t="s">
        <v>187</v>
      </c>
      <c r="C116">
        <v>15.874000000000001</v>
      </c>
      <c r="D116">
        <v>375.85199999999998</v>
      </c>
      <c r="E116">
        <v>27.35</v>
      </c>
      <c r="F116">
        <v>2896</v>
      </c>
      <c r="G116">
        <v>16.600000000000001</v>
      </c>
      <c r="I116" s="103">
        <f t="shared" si="14"/>
        <v>123.02497909939869</v>
      </c>
      <c r="J116" s="104">
        <f t="shared" si="11"/>
        <v>25.712220631774326</v>
      </c>
      <c r="K116" s="76">
        <f t="shared" si="15"/>
        <v>258.0101785874196</v>
      </c>
      <c r="L116" s="76">
        <f t="shared" si="12"/>
        <v>193.52408348766113</v>
      </c>
      <c r="M116" s="103">
        <f t="shared" si="16"/>
        <v>9.9205751401484914</v>
      </c>
      <c r="N116" s="103">
        <f t="shared" si="13"/>
        <v>310.01797312964038</v>
      </c>
    </row>
    <row r="117" spans="1:14">
      <c r="A117" s="102">
        <v>40413</v>
      </c>
      <c r="B117" t="s">
        <v>188</v>
      </c>
      <c r="C117">
        <v>16.041</v>
      </c>
      <c r="D117">
        <v>374.48099999999999</v>
      </c>
      <c r="E117">
        <v>27.39</v>
      </c>
      <c r="F117">
        <v>2889</v>
      </c>
      <c r="G117">
        <v>16.600000000000001</v>
      </c>
      <c r="I117" s="103">
        <f t="shared" si="14"/>
        <v>122.57625090779828</v>
      </c>
      <c r="J117" s="104">
        <f t="shared" si="11"/>
        <v>25.618436439729841</v>
      </c>
      <c r="K117" s="76">
        <f t="shared" si="15"/>
        <v>257.06909782723926</v>
      </c>
      <c r="L117" s="76">
        <f t="shared" si="12"/>
        <v>192.81821291852751</v>
      </c>
      <c r="M117" s="103">
        <f t="shared" si="16"/>
        <v>9.8843902793595451</v>
      </c>
      <c r="N117" s="103">
        <f t="shared" si="13"/>
        <v>308.88719622998576</v>
      </c>
    </row>
    <row r="118" spans="1:14">
      <c r="A118" s="102">
        <v>40413</v>
      </c>
      <c r="B118" t="s">
        <v>189</v>
      </c>
      <c r="C118">
        <v>16.207999999999998</v>
      </c>
      <c r="D118">
        <v>375.50900000000001</v>
      </c>
      <c r="E118">
        <v>27.36</v>
      </c>
      <c r="F118">
        <v>2887</v>
      </c>
      <c r="G118">
        <v>16.600000000000001</v>
      </c>
      <c r="I118" s="103">
        <f t="shared" si="14"/>
        <v>122.91261359775154</v>
      </c>
      <c r="J118" s="104">
        <f t="shared" si="11"/>
        <v>25.688736241930069</v>
      </c>
      <c r="K118" s="76">
        <f t="shared" si="15"/>
        <v>257.77452365490689</v>
      </c>
      <c r="L118" s="76">
        <f t="shared" si="12"/>
        <v>193.34732726399758</v>
      </c>
      <c r="M118" s="103">
        <f t="shared" si="16"/>
        <v>9.9115141314784534</v>
      </c>
      <c r="N118" s="103">
        <f t="shared" si="13"/>
        <v>309.73481660870169</v>
      </c>
    </row>
    <row r="119" spans="1:14">
      <c r="A119" s="102"/>
      <c r="I119" s="103"/>
      <c r="J119" s="104"/>
      <c r="K119" s="76"/>
      <c r="L119" s="76"/>
      <c r="M119" s="103"/>
      <c r="N119" s="103"/>
    </row>
    <row r="120" spans="1:14">
      <c r="A120" s="102"/>
      <c r="I120" s="103"/>
      <c r="J120" s="104"/>
      <c r="K120" s="76"/>
      <c r="L120" s="76"/>
      <c r="M120" s="103"/>
      <c r="N120" s="103"/>
    </row>
    <row r="121" spans="1:14">
      <c r="A121" s="102"/>
      <c r="I121" s="103"/>
      <c r="J121" s="104"/>
      <c r="K121" s="76"/>
      <c r="L121" s="76"/>
      <c r="M121" s="103"/>
      <c r="N121" s="103"/>
    </row>
    <row r="122" spans="1:14">
      <c r="A122" s="102"/>
      <c r="I122" s="103"/>
      <c r="J122" s="104"/>
      <c r="K122" s="76"/>
      <c r="L122" s="76"/>
      <c r="M122" s="103"/>
      <c r="N122" s="103"/>
    </row>
    <row r="123" spans="1:14">
      <c r="A123" s="102"/>
      <c r="I123" s="103"/>
      <c r="J123" s="104"/>
      <c r="K123" s="76"/>
      <c r="L123" s="76"/>
      <c r="M123" s="103"/>
      <c r="N123" s="103"/>
    </row>
    <row r="124" spans="1:14">
      <c r="A124" s="102"/>
      <c r="I124" s="103"/>
      <c r="J124" s="104"/>
      <c r="K124" s="76"/>
      <c r="L124" s="76"/>
      <c r="M124" s="103"/>
      <c r="N124" s="103"/>
    </row>
    <row r="125" spans="1:14">
      <c r="A125" s="102"/>
      <c r="I125" s="103"/>
      <c r="J125" s="104"/>
      <c r="K125" s="76"/>
      <c r="L125" s="76"/>
      <c r="M125" s="103"/>
      <c r="N125" s="103"/>
    </row>
    <row r="126" spans="1:14">
      <c r="A126" s="102"/>
      <c r="I126" s="103"/>
      <c r="J126" s="104"/>
      <c r="K126" s="76"/>
      <c r="L126" s="76"/>
      <c r="M126" s="103"/>
      <c r="N126" s="103"/>
    </row>
    <row r="127" spans="1:14">
      <c r="A127" s="102"/>
      <c r="I127" s="103"/>
      <c r="J127" s="104"/>
      <c r="K127" s="76"/>
      <c r="L127" s="76"/>
      <c r="M127" s="103"/>
      <c r="N127" s="103"/>
    </row>
    <row r="128" spans="1:14">
      <c r="A128" s="102"/>
      <c r="I128" s="103"/>
      <c r="J128" s="104"/>
      <c r="K128" s="76"/>
      <c r="L128" s="76"/>
      <c r="M128" s="103"/>
      <c r="N128" s="103"/>
    </row>
    <row r="129" spans="1:14">
      <c r="A129" s="102"/>
      <c r="I129" s="103"/>
      <c r="J129" s="104"/>
      <c r="K129" s="76"/>
      <c r="L129" s="76"/>
      <c r="M129" s="103"/>
      <c r="N129" s="103"/>
    </row>
    <row r="130" spans="1:14">
      <c r="A130" s="102"/>
      <c r="I130" s="103"/>
      <c r="J130" s="104"/>
      <c r="K130" s="76"/>
      <c r="L130" s="76"/>
      <c r="M130" s="103"/>
      <c r="N130" s="103"/>
    </row>
    <row r="131" spans="1:14">
      <c r="A131" s="102"/>
      <c r="I131" s="103"/>
      <c r="J131" s="104"/>
      <c r="K131" s="76"/>
      <c r="L131" s="76"/>
      <c r="M131" s="103"/>
      <c r="N131" s="103"/>
    </row>
    <row r="132" spans="1:14">
      <c r="A132" s="102"/>
      <c r="I132" s="103"/>
      <c r="J132" s="104"/>
      <c r="K132" s="76"/>
      <c r="L132" s="76"/>
      <c r="M132" s="103"/>
      <c r="N132" s="103"/>
    </row>
    <row r="133" spans="1:14">
      <c r="A133" s="102"/>
      <c r="I133" s="103"/>
      <c r="J133" s="104"/>
      <c r="K133" s="76"/>
      <c r="L133" s="76"/>
      <c r="M133" s="103"/>
      <c r="N133" s="103"/>
    </row>
    <row r="134" spans="1:14">
      <c r="A134" s="102"/>
      <c r="I134" s="103"/>
      <c r="J134" s="104"/>
      <c r="K134" s="76"/>
      <c r="L134" s="76"/>
      <c r="M134" s="103"/>
      <c r="N134" s="103"/>
    </row>
    <row r="135" spans="1:14">
      <c r="A135" s="102"/>
      <c r="I135" s="103"/>
      <c r="J135" s="104"/>
      <c r="K135" s="76"/>
      <c r="L135" s="76"/>
      <c r="M135" s="103"/>
      <c r="N135" s="103"/>
    </row>
    <row r="136" spans="1:14">
      <c r="A136" s="102"/>
      <c r="I136" s="103"/>
      <c r="J136" s="104"/>
      <c r="K136" s="76"/>
      <c r="L136" s="76"/>
      <c r="M136" s="103"/>
      <c r="N136" s="103"/>
    </row>
    <row r="137" spans="1:14">
      <c r="A137" s="102"/>
      <c r="I137" s="103"/>
      <c r="J137" s="104"/>
      <c r="K137" s="76"/>
      <c r="L137" s="76"/>
      <c r="M137" s="103"/>
      <c r="N137" s="103"/>
    </row>
    <row r="138" spans="1:14">
      <c r="A138" s="102"/>
      <c r="I138" s="103"/>
      <c r="J138" s="104"/>
      <c r="K138" s="76"/>
      <c r="L138" s="76"/>
      <c r="M138" s="103"/>
      <c r="N138" s="103"/>
    </row>
    <row r="139" spans="1:14">
      <c r="A139" s="102"/>
      <c r="I139" s="103"/>
      <c r="J139" s="104"/>
      <c r="K139" s="76"/>
      <c r="L139" s="76"/>
      <c r="M139" s="103"/>
      <c r="N139" s="103"/>
    </row>
    <row r="140" spans="1:14">
      <c r="A140" s="102"/>
      <c r="I140" s="103"/>
      <c r="J140" s="104"/>
      <c r="K140" s="76"/>
      <c r="L140" s="76"/>
      <c r="M140" s="103"/>
      <c r="N140" s="103"/>
    </row>
    <row r="141" spans="1:14">
      <c r="A141" s="102"/>
      <c r="I141" s="103"/>
      <c r="J141" s="104"/>
      <c r="K141" s="76"/>
      <c r="L141" s="76"/>
      <c r="M141" s="103"/>
      <c r="N141" s="103"/>
    </row>
    <row r="142" spans="1:14">
      <c r="A142" s="102"/>
      <c r="I142" s="103"/>
      <c r="J142" s="104"/>
      <c r="K142" s="76"/>
      <c r="L142" s="76"/>
      <c r="M142" s="103"/>
      <c r="N142" s="103"/>
    </row>
    <row r="143" spans="1:14">
      <c r="A143" s="102"/>
      <c r="I143" s="103"/>
      <c r="J143" s="104"/>
      <c r="K143" s="76"/>
      <c r="L143" s="76"/>
      <c r="M143" s="103"/>
      <c r="N143" s="103"/>
    </row>
    <row r="144" spans="1:14">
      <c r="A144" s="102"/>
      <c r="I144" s="103"/>
      <c r="J144" s="104"/>
      <c r="K144" s="76"/>
      <c r="L144" s="76"/>
      <c r="M144" s="103"/>
      <c r="N144" s="103"/>
    </row>
    <row r="145" spans="1:14">
      <c r="A145" s="102"/>
      <c r="I145" s="103"/>
      <c r="J145" s="104"/>
      <c r="K145" s="76"/>
      <c r="L145" s="76"/>
      <c r="M145" s="103"/>
      <c r="N145" s="103"/>
    </row>
    <row r="146" spans="1:14">
      <c r="A146" s="102"/>
      <c r="I146" s="103"/>
      <c r="J146" s="104"/>
      <c r="K146" s="76"/>
      <c r="L146" s="76"/>
      <c r="M146" s="103"/>
      <c r="N146" s="103"/>
    </row>
    <row r="147" spans="1:14">
      <c r="A147" s="102"/>
      <c r="I147" s="103"/>
      <c r="J147" s="104"/>
      <c r="K147" s="76"/>
      <c r="L147" s="76"/>
      <c r="M147" s="103"/>
      <c r="N147" s="103"/>
    </row>
    <row r="148" spans="1:14">
      <c r="A148" s="102"/>
      <c r="I148" s="103"/>
      <c r="J148" s="104"/>
      <c r="K148" s="76"/>
      <c r="L148" s="76"/>
      <c r="M148" s="103"/>
      <c r="N148" s="103"/>
    </row>
    <row r="149" spans="1:14">
      <c r="A149" s="102"/>
      <c r="I149" s="103"/>
      <c r="J149" s="104"/>
      <c r="K149" s="76"/>
      <c r="L149" s="76"/>
      <c r="M149" s="103"/>
      <c r="N149" s="103"/>
    </row>
    <row r="150" spans="1:14">
      <c r="A150" s="102"/>
      <c r="I150" s="103"/>
      <c r="J150" s="104"/>
      <c r="K150" s="76"/>
      <c r="L150" s="76"/>
      <c r="M150" s="103"/>
      <c r="N150" s="103"/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2013-11-10T21:10:58Z</dcterms:modified>
</cp:coreProperties>
</file>