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D13" i="2"/>
  <c r="D15" i="2"/>
  <c r="F14" i="2"/>
  <c r="F13" i="2"/>
  <c r="F15" i="2"/>
  <c r="J16" i="2"/>
  <c r="B45" i="1"/>
  <c r="B34" i="1"/>
  <c r="B32" i="1"/>
  <c r="B33" i="1"/>
  <c r="B31" i="1"/>
  <c r="B38" i="1"/>
  <c r="B40" i="1"/>
  <c r="B44" i="1"/>
  <c r="D16" i="2"/>
  <c r="D14" i="2"/>
  <c r="J15" i="2"/>
  <c r="B39" i="1"/>
  <c r="B35" i="1"/>
  <c r="B36" i="1"/>
  <c r="B43" i="1"/>
  <c r="H13" i="2"/>
  <c r="Q46" i="2"/>
  <c r="P21" i="2"/>
  <c r="Q21" i="2"/>
  <c r="R21" i="2"/>
  <c r="S21" i="2"/>
  <c r="I124" i="2"/>
  <c r="I126" i="2"/>
  <c r="I128" i="2"/>
  <c r="I130" i="2"/>
  <c r="I132" i="2"/>
  <c r="I134" i="2"/>
  <c r="I136" i="2"/>
  <c r="I138" i="2"/>
  <c r="I140" i="2"/>
  <c r="I142" i="2"/>
  <c r="I44" i="2"/>
  <c r="I46" i="2"/>
  <c r="I48" i="2"/>
  <c r="I50" i="2"/>
  <c r="I52" i="2"/>
  <c r="I54" i="2"/>
  <c r="I56" i="2"/>
  <c r="I58" i="2"/>
  <c r="I60" i="2"/>
  <c r="I62" i="2"/>
  <c r="I64" i="2"/>
  <c r="I66" i="2"/>
  <c r="I125" i="2"/>
  <c r="I127" i="2"/>
  <c r="I129" i="2"/>
  <c r="I131" i="2"/>
  <c r="I133" i="2"/>
  <c r="I135" i="2"/>
  <c r="I137" i="2"/>
  <c r="I139" i="2"/>
  <c r="I141" i="2"/>
  <c r="I43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123" i="2"/>
  <c r="I74" i="2"/>
  <c r="I70" i="2"/>
  <c r="I68" i="2"/>
  <c r="I81" i="2"/>
  <c r="I85" i="2"/>
  <c r="I89" i="2"/>
  <c r="I93" i="2"/>
  <c r="I97" i="2"/>
  <c r="I101" i="2"/>
  <c r="I107" i="2"/>
  <c r="I108" i="2"/>
  <c r="I115" i="2"/>
  <c r="I116" i="2"/>
  <c r="I37" i="2"/>
  <c r="I38" i="2"/>
  <c r="I24" i="2"/>
  <c r="I25" i="2"/>
  <c r="I32" i="2"/>
  <c r="I33" i="2"/>
  <c r="I76" i="2"/>
  <c r="I78" i="2"/>
  <c r="I80" i="2"/>
  <c r="I87" i="2"/>
  <c r="I94" i="2"/>
  <c r="I96" i="2"/>
  <c r="I103" i="2"/>
  <c r="I109" i="2"/>
  <c r="I122" i="2"/>
  <c r="I42" i="2"/>
  <c r="I22" i="2"/>
  <c r="I27" i="2"/>
  <c r="I28" i="2"/>
  <c r="I34" i="2"/>
  <c r="I35" i="2"/>
  <c r="H14" i="2"/>
  <c r="I72" i="2"/>
  <c r="I82" i="2"/>
  <c r="I84" i="2"/>
  <c r="I91" i="2"/>
  <c r="I98" i="2"/>
  <c r="I114" i="2"/>
  <c r="I121" i="2"/>
  <c r="I41" i="2"/>
  <c r="I26" i="2"/>
  <c r="I21" i="2"/>
  <c r="I79" i="2"/>
  <c r="I86" i="2"/>
  <c r="I88" i="2"/>
  <c r="I95" i="2"/>
  <c r="I102" i="2"/>
  <c r="I106" i="2"/>
  <c r="I112" i="2"/>
  <c r="I113" i="2"/>
  <c r="I118" i="2"/>
  <c r="I119" i="2"/>
  <c r="I39" i="2"/>
  <c r="I31" i="2"/>
  <c r="I83" i="2"/>
  <c r="I90" i="2"/>
  <c r="I92" i="2"/>
  <c r="I99" i="2"/>
  <c r="I104" i="2"/>
  <c r="I105" i="2"/>
  <c r="I110" i="2"/>
  <c r="I111" i="2"/>
  <c r="I117" i="2"/>
  <c r="I23" i="2"/>
  <c r="I29" i="2"/>
  <c r="I30" i="2"/>
  <c r="I100" i="2"/>
  <c r="I120" i="2"/>
  <c r="I40" i="2"/>
  <c r="I36" i="2"/>
  <c r="B42" i="1"/>
  <c r="B18" i="1"/>
  <c r="B19" i="1"/>
  <c r="B20" i="1"/>
  <c r="B21" i="1"/>
  <c r="B22" i="1"/>
  <c r="J36" i="2"/>
  <c r="M36" i="2"/>
  <c r="N36" i="2"/>
  <c r="K36" i="2"/>
  <c r="L36" i="2"/>
  <c r="J30" i="2"/>
  <c r="K30" i="2"/>
  <c r="L30" i="2"/>
  <c r="M30" i="2"/>
  <c r="N30" i="2"/>
  <c r="J111" i="2"/>
  <c r="K111" i="2"/>
  <c r="L111" i="2"/>
  <c r="M111" i="2"/>
  <c r="N111" i="2"/>
  <c r="J99" i="2"/>
  <c r="M99" i="2"/>
  <c r="N99" i="2"/>
  <c r="K99" i="2"/>
  <c r="L99" i="2"/>
  <c r="J31" i="2"/>
  <c r="M31" i="2"/>
  <c r="N31" i="2"/>
  <c r="K31" i="2"/>
  <c r="L31" i="2"/>
  <c r="J113" i="2"/>
  <c r="K113" i="2"/>
  <c r="L113" i="2"/>
  <c r="M113" i="2"/>
  <c r="N113" i="2"/>
  <c r="J95" i="2"/>
  <c r="M95" i="2"/>
  <c r="N95" i="2"/>
  <c r="K95" i="2"/>
  <c r="L95" i="2"/>
  <c r="K21" i="2"/>
  <c r="L21" i="2"/>
  <c r="J21" i="2"/>
  <c r="M21" i="2"/>
  <c r="N21" i="2"/>
  <c r="J114" i="2"/>
  <c r="K114" i="2"/>
  <c r="L114" i="2"/>
  <c r="M114" i="2"/>
  <c r="N114" i="2"/>
  <c r="J82" i="2"/>
  <c r="K82" i="2"/>
  <c r="L82" i="2"/>
  <c r="M82" i="2"/>
  <c r="N82" i="2"/>
  <c r="J34" i="2"/>
  <c r="K34" i="2"/>
  <c r="L34" i="2"/>
  <c r="M34" i="2"/>
  <c r="N34" i="2"/>
  <c r="K42" i="2"/>
  <c r="L42" i="2"/>
  <c r="M42" i="2"/>
  <c r="N42" i="2"/>
  <c r="J42" i="2"/>
  <c r="J96" i="2"/>
  <c r="K96" i="2"/>
  <c r="L96" i="2"/>
  <c r="M96" i="2"/>
  <c r="N96" i="2"/>
  <c r="J78" i="2"/>
  <c r="K78" i="2"/>
  <c r="L78" i="2"/>
  <c r="M78" i="2"/>
  <c r="N78" i="2"/>
  <c r="M25" i="2"/>
  <c r="N25" i="2"/>
  <c r="J25" i="2"/>
  <c r="K25" i="2"/>
  <c r="L25" i="2"/>
  <c r="J116" i="2"/>
  <c r="M116" i="2"/>
  <c r="N116" i="2"/>
  <c r="K116" i="2"/>
  <c r="L116" i="2"/>
  <c r="J101" i="2"/>
  <c r="K101" i="2"/>
  <c r="L101" i="2"/>
  <c r="M101" i="2"/>
  <c r="N101" i="2"/>
  <c r="J85" i="2"/>
  <c r="K85" i="2"/>
  <c r="L85" i="2"/>
  <c r="M85" i="2"/>
  <c r="N85" i="2"/>
  <c r="K74" i="2"/>
  <c r="L74" i="2"/>
  <c r="J74" i="2"/>
  <c r="M74" i="2"/>
  <c r="N74" i="2"/>
  <c r="M73" i="2"/>
  <c r="N73" i="2"/>
  <c r="J73" i="2"/>
  <c r="K73" i="2"/>
  <c r="L73" i="2"/>
  <c r="K65" i="2"/>
  <c r="L65" i="2"/>
  <c r="M65" i="2"/>
  <c r="N65" i="2"/>
  <c r="J65" i="2"/>
  <c r="K57" i="2"/>
  <c r="L57" i="2"/>
  <c r="M57" i="2"/>
  <c r="N57" i="2"/>
  <c r="J57" i="2"/>
  <c r="K49" i="2"/>
  <c r="L49" i="2"/>
  <c r="M49" i="2"/>
  <c r="N49" i="2"/>
  <c r="J49" i="2"/>
  <c r="K141" i="2"/>
  <c r="L141" i="2"/>
  <c r="M141" i="2"/>
  <c r="N141" i="2"/>
  <c r="J141" i="2"/>
  <c r="K133" i="2"/>
  <c r="L133" i="2"/>
  <c r="M133" i="2"/>
  <c r="N133" i="2"/>
  <c r="J133" i="2"/>
  <c r="K125" i="2"/>
  <c r="L125" i="2"/>
  <c r="M125" i="2"/>
  <c r="N125" i="2"/>
  <c r="J125" i="2"/>
  <c r="M60" i="2"/>
  <c r="N60" i="2"/>
  <c r="K60" i="2"/>
  <c r="L60" i="2"/>
  <c r="J60" i="2"/>
  <c r="M52" i="2"/>
  <c r="N52" i="2"/>
  <c r="K52" i="2"/>
  <c r="L52" i="2"/>
  <c r="J52" i="2"/>
  <c r="M44" i="2"/>
  <c r="N44" i="2"/>
  <c r="K44" i="2"/>
  <c r="L44" i="2"/>
  <c r="J44" i="2"/>
  <c r="M136" i="2"/>
  <c r="N136" i="2"/>
  <c r="K136" i="2"/>
  <c r="L136" i="2"/>
  <c r="J136" i="2"/>
  <c r="M128" i="2"/>
  <c r="N128" i="2"/>
  <c r="K128" i="2"/>
  <c r="L128" i="2"/>
  <c r="J128" i="2"/>
  <c r="M40" i="2"/>
  <c r="N40" i="2"/>
  <c r="J40" i="2"/>
  <c r="K40" i="2"/>
  <c r="L40" i="2"/>
  <c r="K29" i="2"/>
  <c r="L29" i="2"/>
  <c r="J29" i="2"/>
  <c r="M29" i="2"/>
  <c r="N29" i="2"/>
  <c r="M110" i="2"/>
  <c r="N110" i="2"/>
  <c r="J110" i="2"/>
  <c r="K110" i="2"/>
  <c r="L110" i="2"/>
  <c r="J92" i="2"/>
  <c r="K92" i="2"/>
  <c r="L92" i="2"/>
  <c r="M92" i="2"/>
  <c r="N92" i="2"/>
  <c r="J39" i="2"/>
  <c r="M39" i="2"/>
  <c r="N39" i="2"/>
  <c r="K39" i="2"/>
  <c r="L39" i="2"/>
  <c r="K112" i="2"/>
  <c r="L112" i="2"/>
  <c r="M112" i="2"/>
  <c r="N112" i="2"/>
  <c r="J112" i="2"/>
  <c r="J88" i="2"/>
  <c r="M88" i="2"/>
  <c r="N88" i="2"/>
  <c r="K88" i="2"/>
  <c r="L88" i="2"/>
  <c r="J26" i="2"/>
  <c r="M26" i="2"/>
  <c r="N26" i="2"/>
  <c r="K26" i="2"/>
  <c r="L26" i="2"/>
  <c r="J98" i="2"/>
  <c r="K98" i="2"/>
  <c r="L98" i="2"/>
  <c r="M98" i="2"/>
  <c r="N98" i="2"/>
  <c r="K72" i="2"/>
  <c r="L72" i="2"/>
  <c r="J72" i="2"/>
  <c r="M72" i="2"/>
  <c r="N72" i="2"/>
  <c r="J28" i="2"/>
  <c r="M28" i="2"/>
  <c r="N28" i="2"/>
  <c r="K28" i="2"/>
  <c r="L28" i="2"/>
  <c r="J122" i="2"/>
  <c r="M122" i="2"/>
  <c r="N122" i="2"/>
  <c r="K122" i="2"/>
  <c r="L122" i="2"/>
  <c r="J94" i="2"/>
  <c r="K94" i="2"/>
  <c r="L94" i="2"/>
  <c r="M94" i="2"/>
  <c r="N94" i="2"/>
  <c r="K76" i="2"/>
  <c r="L76" i="2"/>
  <c r="M76" i="2"/>
  <c r="N76" i="2"/>
  <c r="J76" i="2"/>
  <c r="J24" i="2"/>
  <c r="K24" i="2"/>
  <c r="L24" i="2"/>
  <c r="M24" i="2"/>
  <c r="N24" i="2"/>
  <c r="J115" i="2"/>
  <c r="M115" i="2"/>
  <c r="N115" i="2"/>
  <c r="K115" i="2"/>
  <c r="L115" i="2"/>
  <c r="J97" i="2"/>
  <c r="M97" i="2"/>
  <c r="N97" i="2"/>
  <c r="K97" i="2"/>
  <c r="L97" i="2"/>
  <c r="J81" i="2"/>
  <c r="M81" i="2"/>
  <c r="N81" i="2"/>
  <c r="K81" i="2"/>
  <c r="L81" i="2"/>
  <c r="J123" i="2"/>
  <c r="M123" i="2"/>
  <c r="N123" i="2"/>
  <c r="K123" i="2"/>
  <c r="L123" i="2"/>
  <c r="M71" i="2"/>
  <c r="N71" i="2"/>
  <c r="K71" i="2"/>
  <c r="L71" i="2"/>
  <c r="J71" i="2"/>
  <c r="K63" i="2"/>
  <c r="L63" i="2"/>
  <c r="M63" i="2"/>
  <c r="N63" i="2"/>
  <c r="J63" i="2"/>
  <c r="K55" i="2"/>
  <c r="L55" i="2"/>
  <c r="M55" i="2"/>
  <c r="N55" i="2"/>
  <c r="J55" i="2"/>
  <c r="K47" i="2"/>
  <c r="L47" i="2"/>
  <c r="M47" i="2"/>
  <c r="N47" i="2"/>
  <c r="J47" i="2"/>
  <c r="K139" i="2"/>
  <c r="L139" i="2"/>
  <c r="M139" i="2"/>
  <c r="N139" i="2"/>
  <c r="J139" i="2"/>
  <c r="K131" i="2"/>
  <c r="L131" i="2"/>
  <c r="M131" i="2"/>
  <c r="N131" i="2"/>
  <c r="J131" i="2"/>
  <c r="M66" i="2"/>
  <c r="N66" i="2"/>
  <c r="K66" i="2"/>
  <c r="L66" i="2"/>
  <c r="J66" i="2"/>
  <c r="M58" i="2"/>
  <c r="N58" i="2"/>
  <c r="K58" i="2"/>
  <c r="L58" i="2"/>
  <c r="J58" i="2"/>
  <c r="M50" i="2"/>
  <c r="N50" i="2"/>
  <c r="K50" i="2"/>
  <c r="L50" i="2"/>
  <c r="J50" i="2"/>
  <c r="M142" i="2"/>
  <c r="N142" i="2"/>
  <c r="K142" i="2"/>
  <c r="L142" i="2"/>
  <c r="J142" i="2"/>
  <c r="M134" i="2"/>
  <c r="N134" i="2"/>
  <c r="K134" i="2"/>
  <c r="L134" i="2"/>
  <c r="J134" i="2"/>
  <c r="M126" i="2"/>
  <c r="N126" i="2"/>
  <c r="K126" i="2"/>
  <c r="L126" i="2"/>
  <c r="J126" i="2"/>
  <c r="K120" i="2"/>
  <c r="L120" i="2"/>
  <c r="J120" i="2"/>
  <c r="M120" i="2"/>
  <c r="N120" i="2"/>
  <c r="J23" i="2"/>
  <c r="K23" i="2"/>
  <c r="L23" i="2"/>
  <c r="M23" i="2"/>
  <c r="N23" i="2"/>
  <c r="J105" i="2"/>
  <c r="K105" i="2"/>
  <c r="L105" i="2"/>
  <c r="M105" i="2"/>
  <c r="N105" i="2"/>
  <c r="J90" i="2"/>
  <c r="K90" i="2"/>
  <c r="L90" i="2"/>
  <c r="M90" i="2"/>
  <c r="N90" i="2"/>
  <c r="J119" i="2"/>
  <c r="M119" i="2"/>
  <c r="N119" i="2"/>
  <c r="K119" i="2"/>
  <c r="L119" i="2"/>
  <c r="J106" i="2"/>
  <c r="M106" i="2"/>
  <c r="N106" i="2"/>
  <c r="K106" i="2"/>
  <c r="L106" i="2"/>
  <c r="J86" i="2"/>
  <c r="K86" i="2"/>
  <c r="L86" i="2"/>
  <c r="M86" i="2"/>
  <c r="N86" i="2"/>
  <c r="J41" i="2"/>
  <c r="K41" i="2"/>
  <c r="L41" i="2"/>
  <c r="M41" i="2"/>
  <c r="N41" i="2"/>
  <c r="J91" i="2"/>
  <c r="M91" i="2"/>
  <c r="N91" i="2"/>
  <c r="K91" i="2"/>
  <c r="L91" i="2"/>
  <c r="J14" i="2"/>
  <c r="J13" i="2"/>
  <c r="M27" i="2"/>
  <c r="N27" i="2"/>
  <c r="K27" i="2"/>
  <c r="L27" i="2"/>
  <c r="J27" i="2"/>
  <c r="J109" i="2"/>
  <c r="M109" i="2"/>
  <c r="N109" i="2"/>
  <c r="K109" i="2"/>
  <c r="L109" i="2"/>
  <c r="J87" i="2"/>
  <c r="M87" i="2"/>
  <c r="N87" i="2"/>
  <c r="K87" i="2"/>
  <c r="L87" i="2"/>
  <c r="K33" i="2"/>
  <c r="L33" i="2"/>
  <c r="M33" i="2"/>
  <c r="N33" i="2"/>
  <c r="J33" i="2"/>
  <c r="K38" i="2"/>
  <c r="L38" i="2"/>
  <c r="M38" i="2"/>
  <c r="N38" i="2"/>
  <c r="J38" i="2"/>
  <c r="J108" i="2"/>
  <c r="K108" i="2"/>
  <c r="L108" i="2"/>
  <c r="M108" i="2"/>
  <c r="N108" i="2"/>
  <c r="J93" i="2"/>
  <c r="K93" i="2"/>
  <c r="L93" i="2"/>
  <c r="M93" i="2"/>
  <c r="N93" i="2"/>
  <c r="K68" i="2"/>
  <c r="L68" i="2"/>
  <c r="M68" i="2"/>
  <c r="N68" i="2"/>
  <c r="J68" i="2"/>
  <c r="J77" i="2"/>
  <c r="K77" i="2"/>
  <c r="L77" i="2"/>
  <c r="M77" i="2"/>
  <c r="N77" i="2"/>
  <c r="M69" i="2"/>
  <c r="N69" i="2"/>
  <c r="J69" i="2"/>
  <c r="K69" i="2"/>
  <c r="L69" i="2"/>
  <c r="K61" i="2"/>
  <c r="L61" i="2"/>
  <c r="M61" i="2"/>
  <c r="N61" i="2"/>
  <c r="J61" i="2"/>
  <c r="K53" i="2"/>
  <c r="L53" i="2"/>
  <c r="M53" i="2"/>
  <c r="N53" i="2"/>
  <c r="J53" i="2"/>
  <c r="K45" i="2"/>
  <c r="L45" i="2"/>
  <c r="M45" i="2"/>
  <c r="N45" i="2"/>
  <c r="J45" i="2"/>
  <c r="K137" i="2"/>
  <c r="L137" i="2"/>
  <c r="M137" i="2"/>
  <c r="N137" i="2"/>
  <c r="J137" i="2"/>
  <c r="K129" i="2"/>
  <c r="L129" i="2"/>
  <c r="M129" i="2"/>
  <c r="N129" i="2"/>
  <c r="J129" i="2"/>
  <c r="M64" i="2"/>
  <c r="N64" i="2"/>
  <c r="K64" i="2"/>
  <c r="L64" i="2"/>
  <c r="J64" i="2"/>
  <c r="M56" i="2"/>
  <c r="N56" i="2"/>
  <c r="K56" i="2"/>
  <c r="L56" i="2"/>
  <c r="J56" i="2"/>
  <c r="M48" i="2"/>
  <c r="N48" i="2"/>
  <c r="K48" i="2"/>
  <c r="L48" i="2"/>
  <c r="J48" i="2"/>
  <c r="M140" i="2"/>
  <c r="N140" i="2"/>
  <c r="K140" i="2"/>
  <c r="L140" i="2"/>
  <c r="J140" i="2"/>
  <c r="M132" i="2"/>
  <c r="N132" i="2"/>
  <c r="K132" i="2"/>
  <c r="L132" i="2"/>
  <c r="J132" i="2"/>
  <c r="M124" i="2"/>
  <c r="N124" i="2"/>
  <c r="K124" i="2"/>
  <c r="L124" i="2"/>
  <c r="J124" i="2"/>
  <c r="J100" i="2"/>
  <c r="K100" i="2"/>
  <c r="L100" i="2"/>
  <c r="M100" i="2"/>
  <c r="N100" i="2"/>
  <c r="J117" i="2"/>
  <c r="M117" i="2"/>
  <c r="N117" i="2"/>
  <c r="K117" i="2"/>
  <c r="L117" i="2"/>
  <c r="K104" i="2"/>
  <c r="L104" i="2"/>
  <c r="J104" i="2"/>
  <c r="M104" i="2"/>
  <c r="N104" i="2"/>
  <c r="J83" i="2"/>
  <c r="M83" i="2"/>
  <c r="N83" i="2"/>
  <c r="K83" i="2"/>
  <c r="L83" i="2"/>
  <c r="M118" i="2"/>
  <c r="N118" i="2"/>
  <c r="K118" i="2"/>
  <c r="L118" i="2"/>
  <c r="J118" i="2"/>
  <c r="J102" i="2"/>
  <c r="K102" i="2"/>
  <c r="L102" i="2"/>
  <c r="M102" i="2"/>
  <c r="N102" i="2"/>
  <c r="J79" i="2"/>
  <c r="M79" i="2"/>
  <c r="N79" i="2"/>
  <c r="K79" i="2"/>
  <c r="L79" i="2"/>
  <c r="J121" i="2"/>
  <c r="K121" i="2"/>
  <c r="L121" i="2"/>
  <c r="M121" i="2"/>
  <c r="N121" i="2"/>
  <c r="J84" i="2"/>
  <c r="K84" i="2"/>
  <c r="L84" i="2"/>
  <c r="M84" i="2"/>
  <c r="N84" i="2"/>
  <c r="K35" i="2"/>
  <c r="L35" i="2"/>
  <c r="M35" i="2"/>
  <c r="N35" i="2"/>
  <c r="J35" i="2"/>
  <c r="J22" i="2"/>
  <c r="K22" i="2"/>
  <c r="L22" i="2"/>
  <c r="M22" i="2"/>
  <c r="N22" i="2"/>
  <c r="J103" i="2"/>
  <c r="K103" i="2"/>
  <c r="L103" i="2"/>
  <c r="M103" i="2"/>
  <c r="N103" i="2"/>
  <c r="J80" i="2"/>
  <c r="K80" i="2"/>
  <c r="L80" i="2"/>
  <c r="M80" i="2"/>
  <c r="N80" i="2"/>
  <c r="J32" i="2"/>
  <c r="M32" i="2"/>
  <c r="N32" i="2"/>
  <c r="K32" i="2"/>
  <c r="L32" i="2"/>
  <c r="J37" i="2"/>
  <c r="K37" i="2"/>
  <c r="L37" i="2"/>
  <c r="M37" i="2"/>
  <c r="N37" i="2"/>
  <c r="J107" i="2"/>
  <c r="M107" i="2"/>
  <c r="N107" i="2"/>
  <c r="K107" i="2"/>
  <c r="L107" i="2"/>
  <c r="J89" i="2"/>
  <c r="K89" i="2"/>
  <c r="L89" i="2"/>
  <c r="M89" i="2"/>
  <c r="N89" i="2"/>
  <c r="K70" i="2"/>
  <c r="L70" i="2"/>
  <c r="J70" i="2"/>
  <c r="M70" i="2"/>
  <c r="N70" i="2"/>
  <c r="M75" i="2"/>
  <c r="N75" i="2"/>
  <c r="K75" i="2"/>
  <c r="L75" i="2"/>
  <c r="J75" i="2"/>
  <c r="M67" i="2"/>
  <c r="N67" i="2"/>
  <c r="K67" i="2"/>
  <c r="L67" i="2"/>
  <c r="J67" i="2"/>
  <c r="K59" i="2"/>
  <c r="L59" i="2"/>
  <c r="M59" i="2"/>
  <c r="N59" i="2"/>
  <c r="J59" i="2"/>
  <c r="K51" i="2"/>
  <c r="L51" i="2"/>
  <c r="M51" i="2"/>
  <c r="N51" i="2"/>
  <c r="J51" i="2"/>
  <c r="K43" i="2"/>
  <c r="L43" i="2"/>
  <c r="M43" i="2"/>
  <c r="N43" i="2"/>
  <c r="J43" i="2"/>
  <c r="K135" i="2"/>
  <c r="L135" i="2"/>
  <c r="M135" i="2"/>
  <c r="N135" i="2"/>
  <c r="J135" i="2"/>
  <c r="K127" i="2"/>
  <c r="L127" i="2"/>
  <c r="M127" i="2"/>
  <c r="N127" i="2"/>
  <c r="J127" i="2"/>
  <c r="M62" i="2"/>
  <c r="N62" i="2"/>
  <c r="K62" i="2"/>
  <c r="L62" i="2"/>
  <c r="J62" i="2"/>
  <c r="M54" i="2"/>
  <c r="N54" i="2"/>
  <c r="K54" i="2"/>
  <c r="L54" i="2"/>
  <c r="J54" i="2"/>
  <c r="M46" i="2"/>
  <c r="N46" i="2"/>
  <c r="K46" i="2"/>
  <c r="L46" i="2"/>
  <c r="J46" i="2"/>
  <c r="M138" i="2"/>
  <c r="N138" i="2"/>
  <c r="K138" i="2"/>
  <c r="L138" i="2"/>
  <c r="J138" i="2"/>
  <c r="M130" i="2"/>
  <c r="N130" i="2"/>
  <c r="K130" i="2"/>
  <c r="L130" i="2"/>
  <c r="J130" i="2"/>
  <c r="B24" i="1"/>
  <c r="B23" i="1"/>
</calcChain>
</file>

<file path=xl/sharedStrings.xml><?xml version="1.0" encoding="utf-8"?>
<sst xmlns="http://schemas.openxmlformats.org/spreadsheetml/2006/main" count="244" uniqueCount="217">
  <si>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</si>
  <si>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</si>
  <si>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</si>
  <si>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</si>
  <si>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</si>
  <si>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</si>
  <si>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</si>
  <si>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</si>
  <si>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</si>
  <si>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</si>
  <si>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</si>
  <si>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</si>
  <si>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</si>
  <si>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</si>
  <si>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</si>
  <si>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</si>
  <si>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</si>
  <si>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</si>
  <si>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</si>
  <si>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</si>
  <si>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</si>
  <si>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</si>
  <si>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</si>
  <si>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</si>
  <si>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</si>
  <si>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</si>
  <si>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</si>
  <si>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</si>
  <si>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</si>
  <si>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</si>
  <si>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</si>
  <si>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</si>
  <si>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</si>
  <si>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</si>
  <si>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</si>
  <si>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</si>
  <si>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</si>
  <si>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</si>
  <si>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</si>
  <si>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</si>
  <si>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</si>
  <si>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</si>
  <si>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</si>
  <si>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</si>
  <si>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</si>
  <si>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</si>
  <si>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</si>
  <si>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</si>
  <si>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</si>
  <si>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</si>
  <si>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</si>
  <si>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</si>
  <si>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</si>
  <si>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</si>
  <si>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</si>
  <si>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</si>
  <si>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</si>
  <si>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</si>
  <si>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</si>
  <si>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</si>
  <si>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</si>
  <si>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</si>
  <si>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</si>
  <si>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</si>
  <si>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</si>
  <si>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</si>
  <si>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</si>
  <si>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</si>
  <si>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</si>
  <si>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</si>
  <si>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</si>
  <si>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</si>
  <si>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</si>
  <si>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</si>
  <si>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</si>
  <si>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</si>
  <si>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</si>
  <si>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</si>
  <si>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</si>
  <si>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</si>
  <si>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</si>
  <si>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</si>
  <si>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</si>
  <si>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</si>
  <si>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</si>
  <si>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</si>
  <si>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</si>
  <si>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</si>
  <si>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</si>
  <si>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</si>
  <si>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</si>
  <si>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</si>
  <si>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12:25:04</t>
  </si>
  <si>
    <t xml:space="preserve">   12:25:16</t>
  </si>
  <si>
    <t xml:space="preserve">   12:25:26</t>
  </si>
  <si>
    <t xml:space="preserve">   12:25:36</t>
  </si>
  <si>
    <t xml:space="preserve">   12:25:46</t>
  </si>
  <si>
    <t xml:space="preserve">   12:25:56</t>
  </si>
  <si>
    <t xml:space="preserve">   12:26:06</t>
  </si>
  <si>
    <t xml:space="preserve">   12:26:16</t>
  </si>
  <si>
    <t xml:space="preserve">   12:26:26</t>
  </si>
  <si>
    <t xml:space="preserve">   12:26:36</t>
  </si>
  <si>
    <t xml:space="preserve">   12:26:46</t>
  </si>
  <si>
    <t xml:space="preserve">   12:26:56</t>
  </si>
  <si>
    <t xml:space="preserve">   12:27:06</t>
  </si>
  <si>
    <t xml:space="preserve">   12:27:16</t>
  </si>
  <si>
    <t xml:space="preserve">   12:27:26</t>
  </si>
  <si>
    <t xml:space="preserve">   12:27:36</t>
  </si>
  <si>
    <t xml:space="preserve">   12:27:46</t>
  </si>
  <si>
    <t xml:space="preserve">   12:27:56</t>
  </si>
  <si>
    <t xml:space="preserve">   12:28:06</t>
  </si>
  <si>
    <t xml:space="preserve">   12:28:16</t>
  </si>
  <si>
    <t xml:space="preserve">   12:28:26</t>
  </si>
  <si>
    <t xml:space="preserve">   12:28:36</t>
  </si>
  <si>
    <t xml:space="preserve">   12:28:46</t>
  </si>
  <si>
    <t xml:space="preserve">   12:28:56</t>
  </si>
  <si>
    <t xml:space="preserve">   12:29:06</t>
  </si>
  <si>
    <t xml:space="preserve">   12:29:16</t>
  </si>
  <si>
    <t xml:space="preserve">   12:29:26</t>
  </si>
  <si>
    <t xml:space="preserve">   12:29:36</t>
  </si>
  <si>
    <t xml:space="preserve">   12:29:46</t>
  </si>
  <si>
    <t xml:space="preserve">   12:29:56</t>
  </si>
  <si>
    <t xml:space="preserve">   12:30:06</t>
  </si>
  <si>
    <t xml:space="preserve">   12:30:16</t>
  </si>
  <si>
    <t xml:space="preserve">   12:30:26</t>
  </si>
  <si>
    <t xml:space="preserve">   12:30:36</t>
  </si>
  <si>
    <t xml:space="preserve">   12:30:46</t>
  </si>
  <si>
    <t xml:space="preserve">   12:30:56</t>
  </si>
  <si>
    <t xml:space="preserve">   12:31:06</t>
  </si>
  <si>
    <t xml:space="preserve">   12:31:16</t>
  </si>
  <si>
    <t xml:space="preserve">   12:31:26</t>
  </si>
  <si>
    <t xml:space="preserve">   12:31:36</t>
  </si>
  <si>
    <t xml:space="preserve">   12:31:45</t>
  </si>
  <si>
    <t xml:space="preserve">   12:31:55</t>
  </si>
  <si>
    <t xml:space="preserve">   12:32:05</t>
  </si>
  <si>
    <t xml:space="preserve">   12:32:15</t>
  </si>
  <si>
    <t xml:space="preserve">   12:32:25</t>
  </si>
  <si>
    <t xml:space="preserve">   12:32:35</t>
  </si>
  <si>
    <t xml:space="preserve">   12:32:45</t>
  </si>
  <si>
    <t xml:space="preserve">   12:32:55</t>
  </si>
  <si>
    <t xml:space="preserve">   12:33:05</t>
  </si>
  <si>
    <t xml:space="preserve">   12:33:15</t>
  </si>
  <si>
    <t xml:space="preserve">   12:33:25</t>
  </si>
  <si>
    <t xml:space="preserve">   12:33:35</t>
  </si>
  <si>
    <t xml:space="preserve">   12:33:45</t>
  </si>
  <si>
    <t xml:space="preserve">   12:33:55</t>
  </si>
  <si>
    <t xml:space="preserve">   12:34:05</t>
  </si>
  <si>
    <t xml:space="preserve">   12:34:15</t>
  </si>
  <si>
    <t xml:space="preserve">   12:34:25</t>
  </si>
  <si>
    <t xml:space="preserve">   12:34:35</t>
  </si>
  <si>
    <t xml:space="preserve">   12:34:45</t>
  </si>
  <si>
    <t xml:space="preserve">   12:34:55</t>
  </si>
  <si>
    <t xml:space="preserve">   12:35:05</t>
  </si>
  <si>
    <t xml:space="preserve">   12:35:16</t>
  </si>
  <si>
    <t xml:space="preserve">   12:35:26</t>
  </si>
  <si>
    <t xml:space="preserve">   12:35:36</t>
  </si>
  <si>
    <t xml:space="preserve">   12:35:46</t>
  </si>
  <si>
    <t xml:space="preserve">   12:35:56</t>
  </si>
  <si>
    <t xml:space="preserve">   12:36:06</t>
  </si>
  <si>
    <t xml:space="preserve">   12:36:16</t>
  </si>
  <si>
    <t xml:space="preserve">   12:36:26</t>
  </si>
  <si>
    <t xml:space="preserve">   12:36:36</t>
  </si>
  <si>
    <t xml:space="preserve">   12:36:46</t>
  </si>
  <si>
    <t xml:space="preserve">   12:36:56</t>
  </si>
  <si>
    <t xml:space="preserve">   12:37:06</t>
  </si>
  <si>
    <t xml:space="preserve">   12:37:16</t>
  </si>
  <si>
    <t xml:space="preserve">   12:37:26</t>
  </si>
  <si>
    <t xml:space="preserve">   12:37:36</t>
  </si>
  <si>
    <t xml:space="preserve">   12:37:46</t>
  </si>
  <si>
    <t xml:space="preserve">   12:37:56</t>
  </si>
  <si>
    <t xml:space="preserve">   12:38:06</t>
  </si>
  <si>
    <t xml:space="preserve">   12:38:16</t>
  </si>
  <si>
    <t xml:space="preserve">   12:38:26</t>
  </si>
  <si>
    <t xml:space="preserve">   12:38:36</t>
  </si>
  <si>
    <t xml:space="preserve">   12:38:46</t>
  </si>
  <si>
    <t xml:space="preserve">   12:38:56</t>
  </si>
  <si>
    <t xml:space="preserve">   12:39:06</t>
  </si>
  <si>
    <t xml:space="preserve">   12:39:16</t>
  </si>
  <si>
    <t xml:space="preserve">   12:39:26</t>
  </si>
  <si>
    <t xml:space="preserve">   12:39:36</t>
  </si>
  <si>
    <t xml:space="preserve">   12:39:46</t>
  </si>
  <si>
    <t xml:space="preserve">   12:39:56</t>
  </si>
  <si>
    <t xml:space="preserve">   12:40:06</t>
  </si>
  <si>
    <t xml:space="preserve">   12:40:16</t>
  </si>
  <si>
    <t xml:space="preserve">   12:40:26</t>
  </si>
  <si>
    <t xml:space="preserve">   12:40:36</t>
  </si>
  <si>
    <t xml:space="preserve">   12:40:46</t>
  </si>
  <si>
    <t xml:space="preserve">   12:40:56</t>
  </si>
  <si>
    <t xml:space="preserve">   12:41:06</t>
  </si>
  <si>
    <t xml:space="preserve">   12:41:16</t>
  </si>
  <si>
    <t xml:space="preserve">   12:41:26</t>
  </si>
  <si>
    <t xml:space="preserve">   12:41:36</t>
  </si>
  <si>
    <t xml:space="preserve">   12:41:46</t>
  </si>
  <si>
    <t xml:space="preserve">   12:41:56</t>
  </si>
  <si>
    <t xml:space="preserve">   12:42:06</t>
  </si>
  <si>
    <t xml:space="preserve">   12:42:16</t>
  </si>
  <si>
    <t xml:space="preserve">   12:42:26</t>
  </si>
  <si>
    <t xml:space="preserve">   12:42:36</t>
  </si>
  <si>
    <t xml:space="preserve">   12:42:46</t>
  </si>
  <si>
    <t xml:space="preserve">   12:42:56</t>
  </si>
  <si>
    <t xml:space="preserve">   12:43:06</t>
  </si>
  <si>
    <t xml:space="preserve">   12:43:16</t>
  </si>
  <si>
    <t xml:space="preserve">   12:43:25</t>
  </si>
  <si>
    <t xml:space="preserve">   12:43:35</t>
  </si>
  <si>
    <t xml:space="preserve">   12:43:45</t>
  </si>
  <si>
    <t xml:space="preserve">   12:43:55</t>
  </si>
  <si>
    <t xml:space="preserve">   12:44:05</t>
  </si>
  <si>
    <t xml:space="preserve">   12:44:15</t>
  </si>
  <si>
    <t xml:space="preserve">   12:44:25</t>
  </si>
  <si>
    <t xml:space="preserve">   12:44:35</t>
  </si>
  <si>
    <t xml:space="preserve">   12:44:45</t>
  </si>
  <si>
    <t xml:space="preserve">   12:44:55</t>
  </si>
  <si>
    <t xml:space="preserve">   12:45:05</t>
  </si>
  <si>
    <t xml:space="preserve">   12:45:15</t>
  </si>
  <si>
    <t>mg Chla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</si>
  <si>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a]</t>
    </r>
  </si>
  <si>
    <t>Blank (Chamber 1)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</si>
</sst>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172" fontId="1" fillId="0" borderId="19" xfId="0" applyNumberFormat="1" applyFont="1" applyFill="1" applyBorder="1" applyAlignment="1">
      <alignment horizontal="right" wrapText="1"/>
    </xf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/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Fill="1" applyBorder="1" applyAlignment="1">
      <alignment horizontal="center" vertical="center" wrapText="1"/>
    </xf>
    <xf numFmtId="0" fontId="0" fillId="0" borderId="20" xfId="0" applyFill="1" applyBorder="1" applyAlignment="1">
      <alignment wrapText="1"/>
    </xf>
    <xf numFmtId="0" fontId="0" fillId="0" borderId="21" xfId="0" applyFill="1" applyBorder="1"/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0654617357994"/>
                  <c:y val="-0.263861668782673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values'!$N$52:$N$142</c:f>
              <c:numCache>
                <c:formatCode>0.00</c:formatCode>
                <c:ptCount val="91"/>
                <c:pt idx="0">
                  <c:v>238.5680141052393</c:v>
                </c:pt>
                <c:pt idx="1">
                  <c:v>241.0985107631705</c:v>
                </c:pt>
                <c:pt idx="2">
                  <c:v>237.731252103271</c:v>
                </c:pt>
                <c:pt idx="3">
                  <c:v>240.6746428773757</c:v>
                </c:pt>
                <c:pt idx="4">
                  <c:v>238.358509639448</c:v>
                </c:pt>
                <c:pt idx="5">
                  <c:v>239.618688695493</c:v>
                </c:pt>
                <c:pt idx="6">
                  <c:v>241.523231329424</c:v>
                </c:pt>
                <c:pt idx="7">
                  <c:v>240.040434839231</c:v>
                </c:pt>
                <c:pt idx="8">
                  <c:v>238.7777283474831</c:v>
                </c:pt>
                <c:pt idx="9">
                  <c:v>240.6746428773757</c:v>
                </c:pt>
                <c:pt idx="10">
                  <c:v>238.358509639448</c:v>
                </c:pt>
                <c:pt idx="11">
                  <c:v>238.358509639448</c:v>
                </c:pt>
                <c:pt idx="12">
                  <c:v>239.618688695493</c:v>
                </c:pt>
                <c:pt idx="13">
                  <c:v>239.4081325391003</c:v>
                </c:pt>
                <c:pt idx="14">
                  <c:v>238.358509639448</c:v>
                </c:pt>
                <c:pt idx="15">
                  <c:v>239.618688695493</c:v>
                </c:pt>
                <c:pt idx="16">
                  <c:v>238.7777283474831</c:v>
                </c:pt>
                <c:pt idx="17">
                  <c:v>238.7777283474831</c:v>
                </c:pt>
                <c:pt idx="18">
                  <c:v>240.4630279769127</c:v>
                </c:pt>
                <c:pt idx="19">
                  <c:v>238.5680141052393</c:v>
                </c:pt>
                <c:pt idx="20">
                  <c:v>242.4459656644441</c:v>
                </c:pt>
                <c:pt idx="21">
                  <c:v>241.5946622762335</c:v>
                </c:pt>
                <c:pt idx="22">
                  <c:v>241.3823696399247</c:v>
                </c:pt>
                <c:pt idx="23">
                  <c:v>242.2328193200523</c:v>
                </c:pt>
                <c:pt idx="24">
                  <c:v>241.3823696399247</c:v>
                </c:pt>
                <c:pt idx="25">
                  <c:v>240.7467668819636</c:v>
                </c:pt>
                <c:pt idx="26">
                  <c:v>240.1130708975708</c:v>
                </c:pt>
                <c:pt idx="27">
                  <c:v>240.9584222266979</c:v>
                </c:pt>
                <c:pt idx="28">
                  <c:v>245.6690192413538</c:v>
                </c:pt>
                <c:pt idx="29">
                  <c:v>241.8071679116136</c:v>
                </c:pt>
                <c:pt idx="30">
                  <c:v>241.3823696399247</c:v>
                </c:pt>
                <c:pt idx="31">
                  <c:v>241.5946622762335</c:v>
                </c:pt>
                <c:pt idx="32">
                  <c:v>243.0866906955882</c:v>
                </c:pt>
                <c:pt idx="33">
                  <c:v>244.8047721173936</c:v>
                </c:pt>
                <c:pt idx="34">
                  <c:v>242.0198868310713</c:v>
                </c:pt>
                <c:pt idx="35">
                  <c:v>243.3006953293433</c:v>
                </c:pt>
                <c:pt idx="36">
                  <c:v>243.9440021341914</c:v>
                </c:pt>
                <c:pt idx="37">
                  <c:v>242.4459656644441</c:v>
                </c:pt>
                <c:pt idx="38">
                  <c:v>242.2328193200523</c:v>
                </c:pt>
                <c:pt idx="39">
                  <c:v>241.5946622762335</c:v>
                </c:pt>
                <c:pt idx="40">
                  <c:v>239.6916624601187</c:v>
                </c:pt>
                <c:pt idx="41">
                  <c:v>239.618688695493</c:v>
                </c:pt>
                <c:pt idx="42">
                  <c:v>240.040434839231</c:v>
                </c:pt>
                <c:pt idx="43">
                  <c:v>239.829456034679</c:v>
                </c:pt>
                <c:pt idx="44">
                  <c:v>242.5887782475239</c:v>
                </c:pt>
                <c:pt idx="45">
                  <c:v>243.4450872831688</c:v>
                </c:pt>
                <c:pt idx="46">
                  <c:v>240.4630279769127</c:v>
                </c:pt>
                <c:pt idx="47">
                  <c:v>241.7359120821141</c:v>
                </c:pt>
                <c:pt idx="48">
                  <c:v>240.040434839231</c:v>
                </c:pt>
                <c:pt idx="49">
                  <c:v>241.310764318472</c:v>
                </c:pt>
                <c:pt idx="50">
                  <c:v>239.618688695493</c:v>
                </c:pt>
                <c:pt idx="51">
                  <c:v>240.6746428773757</c:v>
                </c:pt>
                <c:pt idx="52">
                  <c:v>240.4630279769127</c:v>
                </c:pt>
                <c:pt idx="53">
                  <c:v>241.0985107631705</c:v>
                </c:pt>
                <c:pt idx="54">
                  <c:v>244.5203433440474</c:v>
                </c:pt>
                <c:pt idx="55">
                  <c:v>238.358509639448</c:v>
                </c:pt>
                <c:pt idx="56">
                  <c:v>243.8745386613827</c:v>
                </c:pt>
                <c:pt idx="57">
                  <c:v>240.040434839231</c:v>
                </c:pt>
                <c:pt idx="58">
                  <c:v>241.9488068630732</c:v>
                </c:pt>
                <c:pt idx="59">
                  <c:v>244.0895895821101</c:v>
                </c:pt>
                <c:pt idx="60">
                  <c:v>244.0895895821101</c:v>
                </c:pt>
                <c:pt idx="61">
                  <c:v>243.0165012515465</c:v>
                </c:pt>
                <c:pt idx="62">
                  <c:v>243.0165012515465</c:v>
                </c:pt>
                <c:pt idx="63">
                  <c:v>244.5892543680257</c:v>
                </c:pt>
                <c:pt idx="64">
                  <c:v>242.8729010652186</c:v>
                </c:pt>
                <c:pt idx="65">
                  <c:v>241.3823696399247</c:v>
                </c:pt>
                <c:pt idx="66">
                  <c:v>243.0866906955882</c:v>
                </c:pt>
                <c:pt idx="67">
                  <c:v>243.9440021341914</c:v>
                </c:pt>
                <c:pt idx="68">
                  <c:v>246.7542463924185</c:v>
                </c:pt>
                <c:pt idx="69">
                  <c:v>245.2364598700202</c:v>
                </c:pt>
                <c:pt idx="70">
                  <c:v>244.1588696669884</c:v>
                </c:pt>
                <c:pt idx="71">
                  <c:v>243.0866906955882</c:v>
                </c:pt>
                <c:pt idx="72">
                  <c:v>245.2364598700202</c:v>
                </c:pt>
                <c:pt idx="73">
                  <c:v>240.7467668819636</c:v>
                </c:pt>
                <c:pt idx="74">
                  <c:v>243.9440021341914</c:v>
                </c:pt>
                <c:pt idx="75">
                  <c:v>242.8729010652186</c:v>
                </c:pt>
                <c:pt idx="76">
                  <c:v>248.0637810168278</c:v>
                </c:pt>
                <c:pt idx="77">
                  <c:v>247.6263856742141</c:v>
                </c:pt>
                <c:pt idx="78">
                  <c:v>245.8856265158003</c:v>
                </c:pt>
                <c:pt idx="79">
                  <c:v>247.4080198738989</c:v>
                </c:pt>
                <c:pt idx="80">
                  <c:v>245.0205071874956</c:v>
                </c:pt>
                <c:pt idx="81">
                  <c:v>245.0205071874956</c:v>
                </c:pt>
                <c:pt idx="82">
                  <c:v>245.6690192413538</c:v>
                </c:pt>
                <c:pt idx="83">
                  <c:v>245.6690192413538</c:v>
                </c:pt>
                <c:pt idx="84">
                  <c:v>246.3194977097521</c:v>
                </c:pt>
                <c:pt idx="85">
                  <c:v>243.5149152545884</c:v>
                </c:pt>
                <c:pt idx="86">
                  <c:v>243.5149152545884</c:v>
                </c:pt>
                <c:pt idx="87">
                  <c:v>243.5149152545884</c:v>
                </c:pt>
                <c:pt idx="88">
                  <c:v>246.3194977097521</c:v>
                </c:pt>
                <c:pt idx="89">
                  <c:v>245.6010442720382</c:v>
                </c:pt>
                <c:pt idx="90">
                  <c:v>244.5203433440474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606696"/>
        <c:axId val="-2097600552"/>
      </c:scatterChart>
      <c:valAx>
        <c:axId val="-2097606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600552"/>
        <c:crosses val="autoZero"/>
        <c:crossBetween val="midCat"/>
      </c:valAx>
      <c:valAx>
        <c:axId val="-20976005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60669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244085484254"/>
          <c:y val="0.384999295045236"/>
          <c:w val="0.229117145358484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3" sqref="B13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17.3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448.27984423892292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93.690487445934892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932.75962299277296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699.62918572536637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35.419751557621176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35.419751557621176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1106.8672361756617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1.6224296883422762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3.5352287359566276E-2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9.013347658879839E-6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-2.1781677136746662E-3</v>
      </c>
      <c r="C43" s="48"/>
      <c r="D43" s="48"/>
      <c r="E43" s="50"/>
    </row>
    <row r="44" spans="1:5">
      <c r="A44" s="49" t="s">
        <v>47</v>
      </c>
      <c r="B44" s="48">
        <f>B34/B32-1</f>
        <v>-0.83484696171647299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4.332031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1.9381944847262658E-5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1.6224296883422762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3.5352287359566276E-2</v>
      </c>
      <c r="I14" s="89" t="s">
        <v>46</v>
      </c>
      <c r="J14" s="50">
        <f>$D$16/$D$14*$H$14+$D$16/$D$14*1/$B$16*$H$14-$B$13*1/$B$16*$H$14-$H$14+$B$13*$H$14</f>
        <v>4.8315476770691389E-3</v>
      </c>
      <c r="P14" s="129" t="s">
        <v>78</v>
      </c>
      <c r="Q14" s="129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-0.64486146540507561</v>
      </c>
      <c r="P15" s="116" t="s">
        <v>77</v>
      </c>
      <c r="Q15" s="117" t="s">
        <v>214</v>
      </c>
      <c r="R15" s="125" t="s">
        <v>216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0.57618730200117585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2.3810000000000001E-2</v>
      </c>
      <c r="Q16" s="114">
        <v>3.0830950000000003E-2</v>
      </c>
      <c r="R16" s="115">
        <v>-0.51480000000000181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19" t="s">
        <v>87</v>
      </c>
      <c r="S20" s="120" t="s">
        <v>215</v>
      </c>
    </row>
    <row r="21" spans="1:19">
      <c r="A21" s="102">
        <v>40413</v>
      </c>
      <c r="B21" t="s">
        <v>92</v>
      </c>
      <c r="C21">
        <v>0</v>
      </c>
      <c r="D21">
        <v>289.88600000000002</v>
      </c>
      <c r="E21">
        <v>29.95</v>
      </c>
      <c r="F21">
        <v>3063</v>
      </c>
      <c r="G21">
        <v>17.3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96.281466463333359</v>
      </c>
      <c r="J21" s="104">
        <f t="shared" ref="J21:J84" si="1">I21*20.9/100</f>
        <v>20.122826490836673</v>
      </c>
      <c r="K21" s="76">
        <f>($B$9-EXP(52.57-6690.9/(273.15+G21)-4.681*LN(273.15+G21)))*I21/100*0.2095</f>
        <v>201.74991622978754</v>
      </c>
      <c r="L21" s="76">
        <f t="shared" ref="L21:L84" si="2">K21/1.33322</f>
        <v>151.3252998228256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7.661060241251211</v>
      </c>
      <c r="N21" s="103">
        <f t="shared" ref="N21:N84" si="3">M21*31.25</f>
        <v>239.40813253910034</v>
      </c>
      <c r="P21" s="121">
        <f>Q46</f>
        <v>4.1880000000000166</v>
      </c>
      <c r="Q21" s="122">
        <f>P21*(6)</f>
        <v>25.1280000000001</v>
      </c>
      <c r="R21" s="123">
        <f>(Q21/1000)*(P16*1000)</f>
        <v>0.59829768000000239</v>
      </c>
      <c r="S21" s="124">
        <f>R21/Q16</f>
        <v>19.405749093038079</v>
      </c>
    </row>
    <row r="22" spans="1:19">
      <c r="A22" s="102">
        <v>40413</v>
      </c>
      <c r="B22" t="s">
        <v>93</v>
      </c>
      <c r="C22">
        <v>0.20100000000000001</v>
      </c>
      <c r="D22">
        <v>289.12299999999999</v>
      </c>
      <c r="E22">
        <v>29.98</v>
      </c>
      <c r="F22">
        <v>3060</v>
      </c>
      <c r="G22">
        <v>17.3</v>
      </c>
      <c r="I22" s="103">
        <f t="shared" si="0"/>
        <v>96.027940238514631</v>
      </c>
      <c r="J22" s="104">
        <f t="shared" si="1"/>
        <v>20.069839509849558</v>
      </c>
      <c r="K22" s="76">
        <f t="shared" ref="K22:K36" si="4">($B$9-EXP(52.57-6690.9/(273.15+G22)-4.681*LN(273.15+G22)))*I22/100*0.2095</f>
        <v>201.2186728192116</v>
      </c>
      <c r="L22" s="76">
        <f t="shared" si="2"/>
        <v>150.92683339524729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7.6408873071194581</v>
      </c>
      <c r="N22" s="103">
        <f t="shared" si="3"/>
        <v>238.77772834748308</v>
      </c>
      <c r="P22" s="54"/>
      <c r="Q22" s="54"/>
    </row>
    <row r="23" spans="1:19">
      <c r="A23" s="102">
        <v>40413</v>
      </c>
      <c r="B23" t="s">
        <v>94</v>
      </c>
      <c r="C23">
        <v>0.36799999999999999</v>
      </c>
      <c r="D23">
        <v>287.60300000000001</v>
      </c>
      <c r="E23">
        <v>30.04</v>
      </c>
      <c r="F23">
        <v>3069</v>
      </c>
      <c r="G23">
        <v>17.3</v>
      </c>
      <c r="I23" s="103">
        <f t="shared" si="0"/>
        <v>95.52316564238528</v>
      </c>
      <c r="J23" s="104">
        <f t="shared" si="1"/>
        <v>19.964341619258523</v>
      </c>
      <c r="K23" s="76">
        <f t="shared" si="4"/>
        <v>200.16095905326262</v>
      </c>
      <c r="L23" s="76">
        <f t="shared" si="2"/>
        <v>150.13348063580099</v>
      </c>
      <c r="M23" s="103">
        <f t="shared" si="5"/>
        <v>7.600722686333663</v>
      </c>
      <c r="N23" s="103">
        <f t="shared" si="3"/>
        <v>237.52258394792696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95</v>
      </c>
      <c r="C24">
        <v>0.53500000000000003</v>
      </c>
      <c r="D24">
        <v>290.14100000000002</v>
      </c>
      <c r="E24">
        <v>29.94</v>
      </c>
      <c r="F24">
        <v>3066</v>
      </c>
      <c r="G24">
        <v>17.3</v>
      </c>
      <c r="I24" s="103">
        <f t="shared" si="0"/>
        <v>96.366144687482901</v>
      </c>
      <c r="J24" s="104">
        <f t="shared" si="1"/>
        <v>20.140524239683927</v>
      </c>
      <c r="K24" s="76">
        <f t="shared" si="4"/>
        <v>201.92735250341514</v>
      </c>
      <c r="L24" s="76">
        <f t="shared" si="2"/>
        <v>151.45838834057028</v>
      </c>
      <c r="M24" s="103">
        <f t="shared" si="5"/>
        <v>7.6677980382557749</v>
      </c>
      <c r="N24" s="103">
        <f t="shared" si="3"/>
        <v>239.61868869549298</v>
      </c>
      <c r="P24" s="54"/>
      <c r="Q24" s="54"/>
      <c r="R24" s="54"/>
    </row>
    <row r="25" spans="1:19">
      <c r="A25" s="102">
        <v>40413</v>
      </c>
      <c r="B25" t="s">
        <v>96</v>
      </c>
      <c r="C25">
        <v>0.70199999999999996</v>
      </c>
      <c r="D25">
        <v>287.85599999999999</v>
      </c>
      <c r="E25">
        <v>30.03</v>
      </c>
      <c r="F25">
        <v>3064</v>
      </c>
      <c r="G25">
        <v>17.3</v>
      </c>
      <c r="I25" s="103">
        <f t="shared" si="0"/>
        <v>95.607084579422406</v>
      </c>
      <c r="J25" s="104">
        <f t="shared" si="1"/>
        <v>19.981880677099284</v>
      </c>
      <c r="K25" s="76">
        <f t="shared" si="4"/>
        <v>200.33680430302087</v>
      </c>
      <c r="L25" s="76">
        <f t="shared" si="2"/>
        <v>150.26537578420729</v>
      </c>
      <c r="M25" s="103">
        <f t="shared" si="5"/>
        <v>7.6074000673046722</v>
      </c>
      <c r="N25" s="103">
        <f t="shared" si="3"/>
        <v>237.731252103271</v>
      </c>
      <c r="P25" s="54"/>
      <c r="Q25" s="54"/>
      <c r="R25" s="54"/>
    </row>
    <row r="26" spans="1:19">
      <c r="A26" s="102">
        <v>40413</v>
      </c>
      <c r="B26" t="s">
        <v>97</v>
      </c>
      <c r="C26">
        <v>0.86899999999999999</v>
      </c>
      <c r="D26">
        <v>289.88600000000002</v>
      </c>
      <c r="E26">
        <v>29.95</v>
      </c>
      <c r="F26">
        <v>3071</v>
      </c>
      <c r="G26">
        <v>17.3</v>
      </c>
      <c r="I26" s="103">
        <f t="shared" si="0"/>
        <v>96.281466463333359</v>
      </c>
      <c r="J26" s="104">
        <f t="shared" si="1"/>
        <v>20.122826490836673</v>
      </c>
      <c r="K26" s="76">
        <f t="shared" si="4"/>
        <v>201.74991622978754</v>
      </c>
      <c r="L26" s="76">
        <f t="shared" si="2"/>
        <v>151.3252998228256</v>
      </c>
      <c r="M26" s="103">
        <f t="shared" si="5"/>
        <v>7.661060241251211</v>
      </c>
      <c r="N26" s="103">
        <f t="shared" si="3"/>
        <v>239.40813253910034</v>
      </c>
      <c r="P26" s="54"/>
      <c r="Q26" s="54"/>
      <c r="R26" s="54"/>
    </row>
    <row r="27" spans="1:19">
      <c r="A27" s="102">
        <v>40413</v>
      </c>
      <c r="B27" t="s">
        <v>98</v>
      </c>
      <c r="C27">
        <v>1.0349999999999999</v>
      </c>
      <c r="D27">
        <v>288.108</v>
      </c>
      <c r="E27">
        <v>30.02</v>
      </c>
      <c r="F27">
        <v>3064</v>
      </c>
      <c r="G27">
        <v>17.3</v>
      </c>
      <c r="I27" s="103">
        <f t="shared" si="0"/>
        <v>95.69108743178279</v>
      </c>
      <c r="J27" s="104">
        <f t="shared" si="1"/>
        <v>19.999437273242602</v>
      </c>
      <c r="K27" s="76">
        <f t="shared" si="4"/>
        <v>200.51282539045647</v>
      </c>
      <c r="L27" s="76">
        <f t="shared" si="2"/>
        <v>150.39740282208223</v>
      </c>
      <c r="M27" s="103">
        <f t="shared" si="5"/>
        <v>7.6140841253691063</v>
      </c>
      <c r="N27" s="103">
        <f t="shared" si="3"/>
        <v>237.94012891778456</v>
      </c>
      <c r="P27" s="54"/>
      <c r="Q27" s="54"/>
      <c r="R27" s="54"/>
    </row>
    <row r="28" spans="1:19">
      <c r="A28" s="102">
        <v>40413</v>
      </c>
      <c r="B28" t="s">
        <v>99</v>
      </c>
      <c r="C28">
        <v>1.2030000000000001</v>
      </c>
      <c r="D28">
        <v>288.61500000000001</v>
      </c>
      <c r="E28">
        <v>30</v>
      </c>
      <c r="F28">
        <v>3066</v>
      </c>
      <c r="G28">
        <v>17.3</v>
      </c>
      <c r="I28" s="103">
        <f t="shared" si="0"/>
        <v>95.85934533093814</v>
      </c>
      <c r="J28" s="104">
        <f t="shared" si="1"/>
        <v>20.034603174166069</v>
      </c>
      <c r="K28" s="76">
        <f t="shared" si="4"/>
        <v>200.86539601808104</v>
      </c>
      <c r="L28" s="76">
        <f t="shared" si="2"/>
        <v>150.66185327108883</v>
      </c>
      <c r="M28" s="103">
        <f t="shared" si="5"/>
        <v>7.627472308462333</v>
      </c>
      <c r="N28" s="103">
        <f t="shared" si="3"/>
        <v>238.3585096394479</v>
      </c>
      <c r="P28" s="54"/>
      <c r="Q28" s="54"/>
      <c r="R28" s="54"/>
    </row>
    <row r="29" spans="1:19">
      <c r="A29" s="102">
        <v>40413</v>
      </c>
      <c r="B29" t="s">
        <v>100</v>
      </c>
      <c r="C29">
        <v>1.369</v>
      </c>
      <c r="D29">
        <v>290.90699999999998</v>
      </c>
      <c r="E29">
        <v>29.91</v>
      </c>
      <c r="F29">
        <v>3065</v>
      </c>
      <c r="G29">
        <v>17.3</v>
      </c>
      <c r="I29" s="103">
        <f t="shared" si="0"/>
        <v>96.62068939608244</v>
      </c>
      <c r="J29" s="104">
        <f t="shared" si="1"/>
        <v>20.193724083781227</v>
      </c>
      <c r="K29" s="76">
        <f t="shared" si="4"/>
        <v>202.46073006322052</v>
      </c>
      <c r="L29" s="76">
        <f t="shared" si="2"/>
        <v>151.85845551613426</v>
      </c>
      <c r="M29" s="103">
        <f t="shared" si="5"/>
        <v>7.6880520125491092</v>
      </c>
      <c r="N29" s="103">
        <f t="shared" si="3"/>
        <v>240.25162539215967</v>
      </c>
      <c r="P29" s="54"/>
      <c r="Q29" s="54"/>
      <c r="R29" s="54"/>
    </row>
    <row r="30" spans="1:19">
      <c r="A30" s="102">
        <v>40413</v>
      </c>
      <c r="B30" t="s">
        <v>101</v>
      </c>
      <c r="C30">
        <v>1.536</v>
      </c>
      <c r="D30">
        <v>289.63099999999997</v>
      </c>
      <c r="E30">
        <v>29.96</v>
      </c>
      <c r="F30">
        <v>3069</v>
      </c>
      <c r="G30">
        <v>17.3</v>
      </c>
      <c r="I30" s="103">
        <f t="shared" si="0"/>
        <v>96.196873055953333</v>
      </c>
      <c r="J30" s="104">
        <f t="shared" si="1"/>
        <v>20.105146468694244</v>
      </c>
      <c r="K30" s="76">
        <f t="shared" si="4"/>
        <v>201.57265768274397</v>
      </c>
      <c r="L30" s="76">
        <f t="shared" si="2"/>
        <v>151.19234461134994</v>
      </c>
      <c r="M30" s="103">
        <f t="shared" si="5"/>
        <v>7.6543291930676238</v>
      </c>
      <c r="N30" s="103">
        <f t="shared" si="3"/>
        <v>239.19778728336325</v>
      </c>
      <c r="P30" s="54"/>
      <c r="Q30" s="54"/>
      <c r="R30" s="54"/>
    </row>
    <row r="31" spans="1:19">
      <c r="A31" s="102">
        <v>40413</v>
      </c>
      <c r="B31" t="s">
        <v>102</v>
      </c>
      <c r="C31">
        <v>1.7030000000000001</v>
      </c>
      <c r="D31">
        <v>290.14100000000002</v>
      </c>
      <c r="E31">
        <v>29.94</v>
      </c>
      <c r="F31">
        <v>3073</v>
      </c>
      <c r="G31">
        <v>17.3</v>
      </c>
      <c r="I31" s="103">
        <f t="shared" si="0"/>
        <v>96.366144687482901</v>
      </c>
      <c r="J31" s="104">
        <f t="shared" si="1"/>
        <v>20.140524239683927</v>
      </c>
      <c r="K31" s="76">
        <f t="shared" si="4"/>
        <v>201.92735250341514</v>
      </c>
      <c r="L31" s="76">
        <f t="shared" si="2"/>
        <v>151.45838834057028</v>
      </c>
      <c r="M31" s="103">
        <f t="shared" si="5"/>
        <v>7.6677980382557749</v>
      </c>
      <c r="N31" s="103">
        <f t="shared" si="3"/>
        <v>239.61868869549298</v>
      </c>
      <c r="P31" s="54"/>
      <c r="Q31" s="54"/>
      <c r="R31" s="54"/>
    </row>
    <row r="32" spans="1:19">
      <c r="A32" s="102">
        <v>40413</v>
      </c>
      <c r="B32" t="s">
        <v>103</v>
      </c>
      <c r="C32">
        <v>1.87</v>
      </c>
      <c r="D32">
        <v>288.86900000000003</v>
      </c>
      <c r="E32">
        <v>29.99</v>
      </c>
      <c r="F32">
        <v>3066</v>
      </c>
      <c r="G32">
        <v>17.3</v>
      </c>
      <c r="I32" s="103">
        <f t="shared" si="0"/>
        <v>95.943600602398945</v>
      </c>
      <c r="J32" s="104">
        <f t="shared" si="1"/>
        <v>20.052212525901378</v>
      </c>
      <c r="K32" s="76">
        <f t="shared" si="4"/>
        <v>201.04194602903885</v>
      </c>
      <c r="L32" s="76">
        <f t="shared" si="2"/>
        <v>150.79427703532713</v>
      </c>
      <c r="M32" s="103">
        <f t="shared" si="5"/>
        <v>7.6341764513676571</v>
      </c>
      <c r="N32" s="103">
        <f t="shared" si="3"/>
        <v>238.56801410523929</v>
      </c>
      <c r="P32" s="54"/>
      <c r="Q32" s="54"/>
      <c r="R32" s="54"/>
    </row>
    <row r="33" spans="1:18">
      <c r="A33" s="102">
        <v>40413</v>
      </c>
      <c r="B33" t="s">
        <v>104</v>
      </c>
      <c r="C33">
        <v>2.0369999999999999</v>
      </c>
      <c r="D33">
        <v>288.86900000000003</v>
      </c>
      <c r="E33">
        <v>29.99</v>
      </c>
      <c r="F33">
        <v>3073</v>
      </c>
      <c r="G33">
        <v>17.3</v>
      </c>
      <c r="I33" s="103">
        <f t="shared" si="0"/>
        <v>95.943600602398945</v>
      </c>
      <c r="J33" s="104">
        <f t="shared" si="1"/>
        <v>20.052212525901378</v>
      </c>
      <c r="K33" s="76">
        <f t="shared" si="4"/>
        <v>201.04194602903885</v>
      </c>
      <c r="L33" s="76">
        <f t="shared" si="2"/>
        <v>150.79427703532713</v>
      </c>
      <c r="M33" s="103">
        <f t="shared" si="5"/>
        <v>7.6341764513676571</v>
      </c>
      <c r="N33" s="103">
        <f t="shared" si="3"/>
        <v>238.56801410523929</v>
      </c>
      <c r="P33" s="54"/>
      <c r="Q33" s="54"/>
      <c r="R33" s="54"/>
    </row>
    <row r="34" spans="1:18">
      <c r="A34" s="102">
        <v>40413</v>
      </c>
      <c r="B34" t="s">
        <v>105</v>
      </c>
      <c r="C34">
        <v>2.2040000000000002</v>
      </c>
      <c r="D34">
        <v>288.36200000000002</v>
      </c>
      <c r="E34">
        <v>30.01</v>
      </c>
      <c r="F34">
        <v>3070</v>
      </c>
      <c r="G34">
        <v>17.3</v>
      </c>
      <c r="I34" s="103">
        <f t="shared" si="0"/>
        <v>95.77517431153926</v>
      </c>
      <c r="J34" s="104">
        <f t="shared" si="1"/>
        <v>20.017011431111705</v>
      </c>
      <c r="K34" s="76">
        <f t="shared" si="4"/>
        <v>200.68902255040888</v>
      </c>
      <c r="L34" s="76">
        <f t="shared" si="2"/>
        <v>150.52956192557033</v>
      </c>
      <c r="M34" s="103">
        <f t="shared" si="5"/>
        <v>7.6207748694445359</v>
      </c>
      <c r="N34" s="103">
        <f t="shared" si="3"/>
        <v>238.14921467014176</v>
      </c>
      <c r="P34" s="54"/>
      <c r="Q34" s="54"/>
      <c r="R34" s="54"/>
    </row>
    <row r="35" spans="1:18">
      <c r="A35" s="102">
        <v>40413</v>
      </c>
      <c r="B35" t="s">
        <v>106</v>
      </c>
      <c r="C35">
        <v>2.371</v>
      </c>
      <c r="D35">
        <v>289.37700000000001</v>
      </c>
      <c r="E35">
        <v>29.97</v>
      </c>
      <c r="F35">
        <v>3072</v>
      </c>
      <c r="G35">
        <v>17.3</v>
      </c>
      <c r="I35" s="103">
        <f t="shared" si="0"/>
        <v>96.112364352052296</v>
      </c>
      <c r="J35" s="104">
        <f t="shared" si="1"/>
        <v>20.08748414957893</v>
      </c>
      <c r="K35" s="76">
        <f t="shared" si="4"/>
        <v>201.39557662489352</v>
      </c>
      <c r="L35" s="76">
        <f t="shared" si="2"/>
        <v>151.05952252808501</v>
      </c>
      <c r="M35" s="103">
        <f t="shared" si="5"/>
        <v>7.6476048846905549</v>
      </c>
      <c r="N35" s="103">
        <f t="shared" si="3"/>
        <v>238.98765264657985</v>
      </c>
      <c r="P35" s="54"/>
      <c r="Q35" s="54"/>
      <c r="R35" s="54"/>
    </row>
    <row r="36" spans="1:18">
      <c r="A36" s="102">
        <v>40413</v>
      </c>
      <c r="B36" t="s">
        <v>107</v>
      </c>
      <c r="C36">
        <v>2.5379999999999998</v>
      </c>
      <c r="D36">
        <v>291.16300000000001</v>
      </c>
      <c r="E36">
        <v>29.9</v>
      </c>
      <c r="F36">
        <v>3069</v>
      </c>
      <c r="G36">
        <v>17.3</v>
      </c>
      <c r="I36" s="103">
        <f t="shared" si="0"/>
        <v>96.705708023721726</v>
      </c>
      <c r="J36" s="104">
        <f t="shared" si="1"/>
        <v>20.211492976957839</v>
      </c>
      <c r="K36" s="76">
        <f t="shared" si="4"/>
        <v>202.63887962444193</v>
      </c>
      <c r="L36" s="76">
        <f t="shared" si="2"/>
        <v>151.99207904505027</v>
      </c>
      <c r="M36" s="103">
        <f t="shared" si="5"/>
        <v>7.6948168952612059</v>
      </c>
      <c r="N36" s="103">
        <f t="shared" si="3"/>
        <v>240.46302797691268</v>
      </c>
      <c r="P36" s="54"/>
      <c r="Q36" s="54"/>
      <c r="R36" s="54"/>
    </row>
    <row r="37" spans="1:18">
      <c r="A37" s="102">
        <v>40413</v>
      </c>
      <c r="B37" t="s">
        <v>108</v>
      </c>
      <c r="C37">
        <v>2.7050000000000001</v>
      </c>
      <c r="D37">
        <v>289.88600000000002</v>
      </c>
      <c r="E37">
        <v>29.95</v>
      </c>
      <c r="F37">
        <v>3077</v>
      </c>
      <c r="G37">
        <v>17.3</v>
      </c>
      <c r="I37" s="103">
        <f t="shared" si="0"/>
        <v>96.281466463333359</v>
      </c>
      <c r="J37" s="104">
        <f t="shared" si="1"/>
        <v>20.122826490836673</v>
      </c>
      <c r="K37" s="76">
        <f t="shared" ref="K37:K42" si="6">($B$9-EXP(52.57-6690.9/(273.15+G37)-4.681*LN(273.15+G37)))*I37/100*0.2095</f>
        <v>201.74991622978754</v>
      </c>
      <c r="L37" s="76">
        <f t="shared" si="2"/>
        <v>151.3252998228256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7.661060241251211</v>
      </c>
      <c r="N37" s="103">
        <f t="shared" si="3"/>
        <v>239.40813253910034</v>
      </c>
      <c r="P37" s="54"/>
      <c r="Q37" s="54"/>
      <c r="R37" s="54"/>
    </row>
    <row r="38" spans="1:18">
      <c r="A38" s="102">
        <v>40413</v>
      </c>
      <c r="B38" t="s">
        <v>109</v>
      </c>
      <c r="C38">
        <v>2.8719999999999999</v>
      </c>
      <c r="D38">
        <v>288.36200000000002</v>
      </c>
      <c r="E38">
        <v>30.01</v>
      </c>
      <c r="F38">
        <v>3074</v>
      </c>
      <c r="G38">
        <v>17.3</v>
      </c>
      <c r="I38" s="103">
        <f t="shared" si="0"/>
        <v>95.77517431153926</v>
      </c>
      <c r="J38" s="104">
        <f t="shared" si="1"/>
        <v>20.017011431111705</v>
      </c>
      <c r="K38" s="76">
        <f t="shared" si="6"/>
        <v>200.68902255040888</v>
      </c>
      <c r="L38" s="76">
        <f t="shared" si="2"/>
        <v>150.52956192557033</v>
      </c>
      <c r="M38" s="103">
        <f t="shared" si="7"/>
        <v>7.6207748694445359</v>
      </c>
      <c r="N38" s="103">
        <f t="shared" si="3"/>
        <v>238.14921467014176</v>
      </c>
      <c r="P38" s="54"/>
      <c r="Q38" s="54"/>
      <c r="R38" s="54"/>
    </row>
    <row r="39" spans="1:18">
      <c r="A39" s="102">
        <v>40413</v>
      </c>
      <c r="B39" t="s">
        <v>110</v>
      </c>
      <c r="C39">
        <v>3.0390000000000001</v>
      </c>
      <c r="D39">
        <v>290.65199999999999</v>
      </c>
      <c r="E39">
        <v>29.92</v>
      </c>
      <c r="F39">
        <v>3075</v>
      </c>
      <c r="G39">
        <v>17.3</v>
      </c>
      <c r="I39" s="103">
        <f t="shared" si="0"/>
        <v>96.535756040128632</v>
      </c>
      <c r="J39" s="104">
        <f t="shared" si="1"/>
        <v>20.175973012386883</v>
      </c>
      <c r="K39" s="76">
        <f t="shared" si="6"/>
        <v>202.28275918182223</v>
      </c>
      <c r="L39" s="76">
        <f t="shared" si="2"/>
        <v>151.7249660084774</v>
      </c>
      <c r="M39" s="103">
        <f t="shared" si="7"/>
        <v>7.6812939148553898</v>
      </c>
      <c r="N39" s="103">
        <f t="shared" si="3"/>
        <v>240.04043483923093</v>
      </c>
      <c r="P39" s="54"/>
      <c r="Q39" s="54"/>
      <c r="R39" s="54"/>
    </row>
    <row r="40" spans="1:18">
      <c r="A40" s="102">
        <v>40413</v>
      </c>
      <c r="B40" t="s">
        <v>111</v>
      </c>
      <c r="C40">
        <v>3.2050000000000001</v>
      </c>
      <c r="D40">
        <v>287.85599999999999</v>
      </c>
      <c r="E40">
        <v>30.03</v>
      </c>
      <c r="F40">
        <v>3067</v>
      </c>
      <c r="G40">
        <v>17.3</v>
      </c>
      <c r="I40" s="103">
        <f t="shared" si="0"/>
        <v>95.607084579422406</v>
      </c>
      <c r="J40" s="104">
        <f t="shared" si="1"/>
        <v>19.981880677099284</v>
      </c>
      <c r="K40" s="76">
        <f t="shared" si="6"/>
        <v>200.33680430302087</v>
      </c>
      <c r="L40" s="76">
        <f t="shared" si="2"/>
        <v>150.26537578420729</v>
      </c>
      <c r="M40" s="103">
        <f t="shared" si="7"/>
        <v>7.6074000673046722</v>
      </c>
      <c r="N40" s="103">
        <f t="shared" si="3"/>
        <v>237.731252103271</v>
      </c>
      <c r="P40" s="54"/>
      <c r="Q40" s="54"/>
      <c r="R40" s="54"/>
    </row>
    <row r="41" spans="1:18">
      <c r="A41" s="102">
        <v>40413</v>
      </c>
      <c r="B41" t="s">
        <v>112</v>
      </c>
      <c r="C41">
        <v>3.3719999999999999</v>
      </c>
      <c r="D41">
        <v>291.16300000000001</v>
      </c>
      <c r="E41">
        <v>29.9</v>
      </c>
      <c r="F41">
        <v>3074</v>
      </c>
      <c r="G41">
        <v>17.3</v>
      </c>
      <c r="I41" s="103">
        <f t="shared" si="0"/>
        <v>96.705708023721726</v>
      </c>
      <c r="J41" s="104">
        <f t="shared" si="1"/>
        <v>20.211492976957839</v>
      </c>
      <c r="K41" s="76">
        <f t="shared" si="6"/>
        <v>202.63887962444193</v>
      </c>
      <c r="L41" s="76">
        <f t="shared" si="2"/>
        <v>151.99207904505027</v>
      </c>
      <c r="M41" s="103">
        <f t="shared" si="7"/>
        <v>7.6948168952612059</v>
      </c>
      <c r="N41" s="103">
        <f t="shared" si="3"/>
        <v>240.46302797691268</v>
      </c>
      <c r="P41" s="54"/>
      <c r="Q41" s="54"/>
      <c r="R41" s="54"/>
    </row>
    <row r="42" spans="1:18">
      <c r="A42" s="102">
        <v>40413</v>
      </c>
      <c r="B42" t="s">
        <v>113</v>
      </c>
      <c r="C42">
        <v>3.5390000000000001</v>
      </c>
      <c r="D42">
        <v>288.61500000000001</v>
      </c>
      <c r="E42">
        <v>30</v>
      </c>
      <c r="F42">
        <v>3069</v>
      </c>
      <c r="G42">
        <v>17.3</v>
      </c>
      <c r="I42" s="103">
        <f t="shared" si="0"/>
        <v>95.85934533093814</v>
      </c>
      <c r="J42" s="104">
        <f t="shared" si="1"/>
        <v>20.034603174166069</v>
      </c>
      <c r="K42" s="76">
        <f t="shared" si="6"/>
        <v>200.86539601808104</v>
      </c>
      <c r="L42" s="76">
        <f t="shared" si="2"/>
        <v>150.66185327108883</v>
      </c>
      <c r="M42" s="103">
        <f t="shared" si="7"/>
        <v>7.627472308462333</v>
      </c>
      <c r="N42" s="103">
        <f t="shared" si="3"/>
        <v>238.3585096394479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3.706</v>
      </c>
      <c r="D43">
        <v>289.12299999999999</v>
      </c>
      <c r="E43">
        <v>29.98</v>
      </c>
      <c r="F43">
        <v>3070</v>
      </c>
      <c r="G43">
        <v>17.3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96.027940238514631</v>
      </c>
      <c r="J43" s="104">
        <f t="shared" si="1"/>
        <v>20.069839509849558</v>
      </c>
      <c r="K43" s="76">
        <f t="shared" ref="K43:K106" si="9">($B$9-EXP(52.57-6690.9/(273.15+G43)-4.681*LN(273.15+G43)))*I43/100*0.2095</f>
        <v>201.2186728192116</v>
      </c>
      <c r="L43" s="76">
        <f t="shared" si="2"/>
        <v>150.92683339524729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7.6408873071194581</v>
      </c>
      <c r="N43" s="103">
        <f t="shared" si="3"/>
        <v>238.77772834748308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3.8730000000000002</v>
      </c>
      <c r="D44">
        <v>288.36200000000002</v>
      </c>
      <c r="E44">
        <v>30.01</v>
      </c>
      <c r="F44">
        <v>3072</v>
      </c>
      <c r="G44">
        <v>17.3</v>
      </c>
      <c r="I44" s="103">
        <f t="shared" si="8"/>
        <v>95.77517431153926</v>
      </c>
      <c r="J44" s="104">
        <f t="shared" si="1"/>
        <v>20.017011431111705</v>
      </c>
      <c r="K44" s="76">
        <f t="shared" si="9"/>
        <v>200.68902255040888</v>
      </c>
      <c r="L44" s="76">
        <f t="shared" si="2"/>
        <v>150.52956192557033</v>
      </c>
      <c r="M44" s="103">
        <f t="shared" si="10"/>
        <v>7.6207748694445359</v>
      </c>
      <c r="N44" s="103">
        <f t="shared" si="3"/>
        <v>238.14921467014176</v>
      </c>
      <c r="P44" s="111" t="s">
        <v>88</v>
      </c>
      <c r="Q44" s="54">
        <f>0.0698*80+238.95</f>
        <v>244.53399999999999</v>
      </c>
      <c r="R44" s="111" t="s">
        <v>79</v>
      </c>
    </row>
    <row r="45" spans="1:18" ht="24">
      <c r="A45" s="102">
        <v>40413</v>
      </c>
      <c r="B45" t="s">
        <v>116</v>
      </c>
      <c r="C45">
        <v>4.04</v>
      </c>
      <c r="D45">
        <v>290.39600000000002</v>
      </c>
      <c r="E45">
        <v>29.93</v>
      </c>
      <c r="F45">
        <v>3067</v>
      </c>
      <c r="G45">
        <v>17.3</v>
      </c>
      <c r="I45" s="103">
        <f t="shared" si="8"/>
        <v>96.450907841867775</v>
      </c>
      <c r="J45" s="104">
        <f t="shared" si="1"/>
        <v>20.158239738950364</v>
      </c>
      <c r="K45" s="76">
        <f t="shared" si="9"/>
        <v>202.10496674138517</v>
      </c>
      <c r="L45" s="76">
        <f t="shared" si="2"/>
        <v>151.59161034291802</v>
      </c>
      <c r="M45" s="103">
        <f t="shared" si="10"/>
        <v>7.6745425931097291</v>
      </c>
      <c r="N45" s="103">
        <f t="shared" si="3"/>
        <v>239.82945603467903</v>
      </c>
      <c r="P45" s="111" t="s">
        <v>83</v>
      </c>
      <c r="Q45" s="54">
        <f>0.0698*20+238.95</f>
        <v>240.34599999999998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4.2069999999999999</v>
      </c>
      <c r="D46">
        <v>288.36200000000002</v>
      </c>
      <c r="E46">
        <v>30.01</v>
      </c>
      <c r="F46">
        <v>3069</v>
      </c>
      <c r="G46">
        <v>17.3</v>
      </c>
      <c r="I46" s="103">
        <f t="shared" si="8"/>
        <v>95.77517431153926</v>
      </c>
      <c r="J46" s="104">
        <f t="shared" si="1"/>
        <v>20.017011431111705</v>
      </c>
      <c r="K46" s="76">
        <f t="shared" si="9"/>
        <v>200.68902255040888</v>
      </c>
      <c r="L46" s="76">
        <f t="shared" si="2"/>
        <v>150.52956192557033</v>
      </c>
      <c r="M46" s="103">
        <f t="shared" si="10"/>
        <v>7.6207748694445359</v>
      </c>
      <c r="N46" s="103">
        <f t="shared" si="3"/>
        <v>238.14921467014176</v>
      </c>
      <c r="P46" s="111" t="s">
        <v>89</v>
      </c>
      <c r="Q46" s="112">
        <f>Q44-Q45</f>
        <v>4.1880000000000166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4.3739999999999997</v>
      </c>
      <c r="D47">
        <v>289.63099999999997</v>
      </c>
      <c r="E47">
        <v>29.96</v>
      </c>
      <c r="F47">
        <v>3067</v>
      </c>
      <c r="G47">
        <v>17.3</v>
      </c>
      <c r="I47" s="103">
        <f t="shared" si="8"/>
        <v>96.196873055953333</v>
      </c>
      <c r="J47" s="104">
        <f t="shared" si="1"/>
        <v>20.105146468694244</v>
      </c>
      <c r="K47" s="76">
        <f t="shared" si="9"/>
        <v>201.57265768274397</v>
      </c>
      <c r="L47" s="76">
        <f t="shared" si="2"/>
        <v>151.19234461134994</v>
      </c>
      <c r="M47" s="103">
        <f t="shared" si="10"/>
        <v>7.6543291930676238</v>
      </c>
      <c r="N47" s="103">
        <f t="shared" si="3"/>
        <v>239.19778728336325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4.5410000000000004</v>
      </c>
      <c r="D48">
        <v>288.61500000000001</v>
      </c>
      <c r="E48">
        <v>30</v>
      </c>
      <c r="F48">
        <v>3076</v>
      </c>
      <c r="G48">
        <v>17.3</v>
      </c>
      <c r="I48" s="103">
        <f t="shared" si="8"/>
        <v>95.85934533093814</v>
      </c>
      <c r="J48" s="104">
        <f t="shared" si="1"/>
        <v>20.034603174166069</v>
      </c>
      <c r="K48" s="76">
        <f t="shared" si="9"/>
        <v>200.86539601808104</v>
      </c>
      <c r="L48" s="76">
        <f t="shared" si="2"/>
        <v>150.66185327108883</v>
      </c>
      <c r="M48" s="103">
        <f t="shared" si="10"/>
        <v>7.627472308462333</v>
      </c>
      <c r="N48" s="103">
        <f t="shared" si="3"/>
        <v>238.3585096394479</v>
      </c>
    </row>
    <row r="49" spans="1:14">
      <c r="A49" s="102">
        <v>40413</v>
      </c>
      <c r="B49" t="s">
        <v>120</v>
      </c>
      <c r="C49">
        <v>4.7080000000000002</v>
      </c>
      <c r="D49">
        <v>289.88600000000002</v>
      </c>
      <c r="E49">
        <v>29.95</v>
      </c>
      <c r="F49">
        <v>3069</v>
      </c>
      <c r="G49">
        <v>17.3</v>
      </c>
      <c r="I49" s="103">
        <f t="shared" si="8"/>
        <v>96.281466463333359</v>
      </c>
      <c r="J49" s="104">
        <f t="shared" si="1"/>
        <v>20.122826490836673</v>
      </c>
      <c r="K49" s="76">
        <f t="shared" si="9"/>
        <v>201.74991622978754</v>
      </c>
      <c r="L49" s="76">
        <f t="shared" si="2"/>
        <v>151.3252998228256</v>
      </c>
      <c r="M49" s="103">
        <f t="shared" si="10"/>
        <v>7.661060241251211</v>
      </c>
      <c r="N49" s="103">
        <f t="shared" si="3"/>
        <v>239.40813253910034</v>
      </c>
    </row>
    <row r="50" spans="1:14">
      <c r="A50" s="102">
        <v>40413</v>
      </c>
      <c r="B50" t="s">
        <v>121</v>
      </c>
      <c r="C50">
        <v>4.875</v>
      </c>
      <c r="D50">
        <v>289.37700000000001</v>
      </c>
      <c r="E50">
        <v>29.97</v>
      </c>
      <c r="F50">
        <v>3069</v>
      </c>
      <c r="G50">
        <v>17.3</v>
      </c>
      <c r="I50" s="103">
        <f t="shared" si="8"/>
        <v>96.112364352052296</v>
      </c>
      <c r="J50" s="104">
        <f t="shared" si="1"/>
        <v>20.08748414957893</v>
      </c>
      <c r="K50" s="76">
        <f t="shared" si="9"/>
        <v>201.39557662489352</v>
      </c>
      <c r="L50" s="76">
        <f t="shared" si="2"/>
        <v>151.05952252808501</v>
      </c>
      <c r="M50" s="103">
        <f t="shared" si="10"/>
        <v>7.6476048846905549</v>
      </c>
      <c r="N50" s="103">
        <f t="shared" si="3"/>
        <v>238.98765264657985</v>
      </c>
    </row>
    <row r="51" spans="1:14">
      <c r="A51" s="102">
        <v>40413</v>
      </c>
      <c r="B51" t="s">
        <v>122</v>
      </c>
      <c r="C51">
        <v>5.0410000000000004</v>
      </c>
      <c r="D51">
        <v>291.42</v>
      </c>
      <c r="E51">
        <v>29.89</v>
      </c>
      <c r="F51">
        <v>3069</v>
      </c>
      <c r="G51">
        <v>17.3</v>
      </c>
      <c r="I51" s="103">
        <f t="shared" si="8"/>
        <v>96.790812037215275</v>
      </c>
      <c r="J51" s="104">
        <f t="shared" si="1"/>
        <v>20.229279715777992</v>
      </c>
      <c r="K51" s="76">
        <f t="shared" si="9"/>
        <v>202.81720810471782</v>
      </c>
      <c r="L51" s="76">
        <f t="shared" si="2"/>
        <v>152.12583677466421</v>
      </c>
      <c r="M51" s="103">
        <f t="shared" si="10"/>
        <v>7.7015885720760231</v>
      </c>
      <c r="N51" s="103">
        <f t="shared" si="3"/>
        <v>240.67464287737573</v>
      </c>
    </row>
    <row r="52" spans="1:14">
      <c r="A52" s="102">
        <v>40413</v>
      </c>
      <c r="B52" t="s">
        <v>123</v>
      </c>
      <c r="C52">
        <v>5.2080000000000002</v>
      </c>
      <c r="D52">
        <v>288.86900000000003</v>
      </c>
      <c r="E52">
        <v>29.99</v>
      </c>
      <c r="F52">
        <v>3066</v>
      </c>
      <c r="G52">
        <v>17.3</v>
      </c>
      <c r="I52" s="103">
        <f t="shared" si="8"/>
        <v>95.943600602398945</v>
      </c>
      <c r="J52" s="104">
        <f t="shared" si="1"/>
        <v>20.052212525901378</v>
      </c>
      <c r="K52" s="76">
        <f t="shared" si="9"/>
        <v>201.04194602903885</v>
      </c>
      <c r="L52" s="76">
        <f t="shared" si="2"/>
        <v>150.79427703532713</v>
      </c>
      <c r="M52" s="103">
        <f t="shared" si="10"/>
        <v>7.6341764513676571</v>
      </c>
      <c r="N52" s="103">
        <f t="shared" si="3"/>
        <v>238.56801410523929</v>
      </c>
    </row>
    <row r="53" spans="1:14">
      <c r="A53" s="102">
        <v>40413</v>
      </c>
      <c r="B53" t="s">
        <v>124</v>
      </c>
      <c r="C53">
        <v>5.375</v>
      </c>
      <c r="D53">
        <v>291.93299999999999</v>
      </c>
      <c r="E53">
        <v>29.87</v>
      </c>
      <c r="F53">
        <v>3065</v>
      </c>
      <c r="G53">
        <v>17.3</v>
      </c>
      <c r="I53" s="103">
        <f t="shared" si="8"/>
        <v>96.961276679323333</v>
      </c>
      <c r="J53" s="104">
        <f t="shared" si="1"/>
        <v>20.264906825978574</v>
      </c>
      <c r="K53" s="76">
        <f t="shared" si="9"/>
        <v>203.17440278120873</v>
      </c>
      <c r="L53" s="76">
        <f t="shared" si="2"/>
        <v>152.39375555512873</v>
      </c>
      <c r="M53" s="103">
        <f t="shared" si="10"/>
        <v>7.7151523444214574</v>
      </c>
      <c r="N53" s="103">
        <f t="shared" si="3"/>
        <v>241.09851076317054</v>
      </c>
    </row>
    <row r="54" spans="1:14">
      <c r="A54" s="102">
        <v>40413</v>
      </c>
      <c r="B54" t="s">
        <v>125</v>
      </c>
      <c r="C54">
        <v>5.5419999999999998</v>
      </c>
      <c r="D54">
        <v>287.85599999999999</v>
      </c>
      <c r="E54">
        <v>30.03</v>
      </c>
      <c r="F54">
        <v>3069</v>
      </c>
      <c r="G54">
        <v>17.3</v>
      </c>
      <c r="I54" s="103">
        <f t="shared" si="8"/>
        <v>95.607084579422406</v>
      </c>
      <c r="J54" s="104">
        <f t="shared" si="1"/>
        <v>19.981880677099284</v>
      </c>
      <c r="K54" s="76">
        <f t="shared" si="9"/>
        <v>200.33680430302087</v>
      </c>
      <c r="L54" s="76">
        <f t="shared" si="2"/>
        <v>150.26537578420729</v>
      </c>
      <c r="M54" s="103">
        <f t="shared" si="10"/>
        <v>7.6074000673046722</v>
      </c>
      <c r="N54" s="103">
        <f t="shared" si="3"/>
        <v>237.731252103271</v>
      </c>
    </row>
    <row r="55" spans="1:14">
      <c r="A55" s="102">
        <v>40413</v>
      </c>
      <c r="B55" t="s">
        <v>126</v>
      </c>
      <c r="C55">
        <v>5.7089999999999996</v>
      </c>
      <c r="D55">
        <v>291.42</v>
      </c>
      <c r="E55">
        <v>29.89</v>
      </c>
      <c r="F55">
        <v>3071</v>
      </c>
      <c r="G55">
        <v>17.3</v>
      </c>
      <c r="I55" s="103">
        <f t="shared" si="8"/>
        <v>96.790812037215275</v>
      </c>
      <c r="J55" s="104">
        <f t="shared" si="1"/>
        <v>20.229279715777992</v>
      </c>
      <c r="K55" s="76">
        <f t="shared" si="9"/>
        <v>202.81720810471782</v>
      </c>
      <c r="L55" s="76">
        <f t="shared" si="2"/>
        <v>152.12583677466421</v>
      </c>
      <c r="M55" s="103">
        <f t="shared" si="10"/>
        <v>7.7015885720760231</v>
      </c>
      <c r="N55" s="103">
        <f t="shared" si="3"/>
        <v>240.67464287737573</v>
      </c>
    </row>
    <row r="56" spans="1:14">
      <c r="A56" s="102">
        <v>40413</v>
      </c>
      <c r="B56" t="s">
        <v>127</v>
      </c>
      <c r="C56">
        <v>5.8760000000000003</v>
      </c>
      <c r="D56">
        <v>288.61500000000001</v>
      </c>
      <c r="E56">
        <v>30</v>
      </c>
      <c r="F56">
        <v>3063</v>
      </c>
      <c r="G56">
        <v>17.3</v>
      </c>
      <c r="I56" s="103">
        <f t="shared" si="8"/>
        <v>95.85934533093814</v>
      </c>
      <c r="J56" s="104">
        <f t="shared" si="1"/>
        <v>20.034603174166069</v>
      </c>
      <c r="K56" s="76">
        <f t="shared" si="9"/>
        <v>200.86539601808104</v>
      </c>
      <c r="L56" s="76">
        <f t="shared" si="2"/>
        <v>150.66185327108883</v>
      </c>
      <c r="M56" s="103">
        <f t="shared" si="10"/>
        <v>7.627472308462333</v>
      </c>
      <c r="N56" s="103">
        <f t="shared" si="3"/>
        <v>238.3585096394479</v>
      </c>
    </row>
    <row r="57" spans="1:14">
      <c r="A57" s="102">
        <v>40413</v>
      </c>
      <c r="B57" t="s">
        <v>128</v>
      </c>
      <c r="C57">
        <v>6.0430000000000001</v>
      </c>
      <c r="D57">
        <v>290.14100000000002</v>
      </c>
      <c r="E57">
        <v>29.94</v>
      </c>
      <c r="F57">
        <v>3064</v>
      </c>
      <c r="G57">
        <v>17.3</v>
      </c>
      <c r="I57" s="103">
        <f t="shared" si="8"/>
        <v>96.366144687482901</v>
      </c>
      <c r="J57" s="104">
        <f t="shared" si="1"/>
        <v>20.140524239683927</v>
      </c>
      <c r="K57" s="76">
        <f t="shared" si="9"/>
        <v>201.92735250341514</v>
      </c>
      <c r="L57" s="76">
        <f t="shared" si="2"/>
        <v>151.45838834057028</v>
      </c>
      <c r="M57" s="103">
        <f t="shared" si="10"/>
        <v>7.6677980382557749</v>
      </c>
      <c r="N57" s="103">
        <f t="shared" si="3"/>
        <v>239.61868869549298</v>
      </c>
    </row>
    <row r="58" spans="1:14">
      <c r="A58" s="102">
        <v>40413</v>
      </c>
      <c r="B58" t="s">
        <v>129</v>
      </c>
      <c r="C58">
        <v>6.21</v>
      </c>
      <c r="D58">
        <v>292.447</v>
      </c>
      <c r="E58">
        <v>29.85</v>
      </c>
      <c r="F58">
        <v>3068</v>
      </c>
      <c r="G58">
        <v>17.3</v>
      </c>
      <c r="I58" s="103">
        <f t="shared" si="8"/>
        <v>97.132084239293505</v>
      </c>
      <c r="J58" s="104">
        <f t="shared" si="1"/>
        <v>20.30060560601234</v>
      </c>
      <c r="K58" s="76">
        <f t="shared" si="9"/>
        <v>203.53231601395453</v>
      </c>
      <c r="L58" s="76">
        <f t="shared" si="2"/>
        <v>152.66221329859627</v>
      </c>
      <c r="M58" s="103">
        <f t="shared" si="10"/>
        <v>7.7287434025415651</v>
      </c>
      <c r="N58" s="103">
        <f t="shared" si="3"/>
        <v>241.52323132942391</v>
      </c>
    </row>
    <row r="59" spans="1:14">
      <c r="A59" s="102">
        <v>40413</v>
      </c>
      <c r="B59" t="s">
        <v>130</v>
      </c>
      <c r="C59">
        <v>6.3769999999999998</v>
      </c>
      <c r="D59">
        <v>290.65199999999999</v>
      </c>
      <c r="E59">
        <v>29.92</v>
      </c>
      <c r="F59">
        <v>3063</v>
      </c>
      <c r="G59">
        <v>17.3</v>
      </c>
      <c r="I59" s="103">
        <f t="shared" si="8"/>
        <v>96.535756040128632</v>
      </c>
      <c r="J59" s="104">
        <f t="shared" si="1"/>
        <v>20.175973012386883</v>
      </c>
      <c r="K59" s="76">
        <f t="shared" si="9"/>
        <v>202.28275918182223</v>
      </c>
      <c r="L59" s="76">
        <f t="shared" si="2"/>
        <v>151.7249660084774</v>
      </c>
      <c r="M59" s="103">
        <f t="shared" si="10"/>
        <v>7.6812939148553898</v>
      </c>
      <c r="N59" s="103">
        <f t="shared" si="3"/>
        <v>240.04043483923093</v>
      </c>
    </row>
    <row r="60" spans="1:14">
      <c r="A60" s="102">
        <v>40413</v>
      </c>
      <c r="B60" t="s">
        <v>131</v>
      </c>
      <c r="C60">
        <v>6.5439999999999996</v>
      </c>
      <c r="D60">
        <v>289.12299999999999</v>
      </c>
      <c r="E60">
        <v>29.98</v>
      </c>
      <c r="F60">
        <v>3072</v>
      </c>
      <c r="G60">
        <v>17.3</v>
      </c>
      <c r="I60" s="103">
        <f t="shared" si="8"/>
        <v>96.027940238514631</v>
      </c>
      <c r="J60" s="104">
        <f t="shared" si="1"/>
        <v>20.069839509849558</v>
      </c>
      <c r="K60" s="76">
        <f t="shared" si="9"/>
        <v>201.2186728192116</v>
      </c>
      <c r="L60" s="76">
        <f t="shared" si="2"/>
        <v>150.92683339524729</v>
      </c>
      <c r="M60" s="103">
        <f t="shared" si="10"/>
        <v>7.6408873071194581</v>
      </c>
      <c r="N60" s="103">
        <f t="shared" si="3"/>
        <v>238.77772834748308</v>
      </c>
    </row>
    <row r="61" spans="1:14">
      <c r="A61" s="102">
        <v>40413</v>
      </c>
      <c r="B61" t="s">
        <v>132</v>
      </c>
      <c r="C61">
        <v>6.694</v>
      </c>
      <c r="D61">
        <v>291.42</v>
      </c>
      <c r="E61">
        <v>29.89</v>
      </c>
      <c r="F61">
        <v>3064</v>
      </c>
      <c r="G61">
        <v>17.3</v>
      </c>
      <c r="I61" s="103">
        <f t="shared" si="8"/>
        <v>96.790812037215275</v>
      </c>
      <c r="J61" s="104">
        <f t="shared" si="1"/>
        <v>20.229279715777992</v>
      </c>
      <c r="K61" s="76">
        <f t="shared" si="9"/>
        <v>202.81720810471782</v>
      </c>
      <c r="L61" s="76">
        <f t="shared" si="2"/>
        <v>152.12583677466421</v>
      </c>
      <c r="M61" s="103">
        <f t="shared" si="10"/>
        <v>7.7015885720760231</v>
      </c>
      <c r="N61" s="103">
        <f t="shared" si="3"/>
        <v>240.67464287737573</v>
      </c>
    </row>
    <row r="62" spans="1:14">
      <c r="A62" s="102">
        <v>40413</v>
      </c>
      <c r="B62" t="s">
        <v>133</v>
      </c>
      <c r="C62">
        <v>6.8609999999999998</v>
      </c>
      <c r="D62">
        <v>288.61500000000001</v>
      </c>
      <c r="E62">
        <v>30</v>
      </c>
      <c r="F62">
        <v>3063</v>
      </c>
      <c r="G62">
        <v>17.3</v>
      </c>
      <c r="I62" s="103">
        <f t="shared" si="8"/>
        <v>95.85934533093814</v>
      </c>
      <c r="J62" s="104">
        <f t="shared" si="1"/>
        <v>20.034603174166069</v>
      </c>
      <c r="K62" s="76">
        <f t="shared" si="9"/>
        <v>200.86539601808104</v>
      </c>
      <c r="L62" s="76">
        <f t="shared" si="2"/>
        <v>150.66185327108883</v>
      </c>
      <c r="M62" s="103">
        <f t="shared" si="10"/>
        <v>7.627472308462333</v>
      </c>
      <c r="N62" s="103">
        <f t="shared" si="3"/>
        <v>238.3585096394479</v>
      </c>
    </row>
    <row r="63" spans="1:14">
      <c r="A63" s="102">
        <v>40413</v>
      </c>
      <c r="B63" t="s">
        <v>134</v>
      </c>
      <c r="C63">
        <v>7.0270000000000001</v>
      </c>
      <c r="D63">
        <v>288.61500000000001</v>
      </c>
      <c r="E63">
        <v>30</v>
      </c>
      <c r="F63">
        <v>3063</v>
      </c>
      <c r="G63">
        <v>17.3</v>
      </c>
      <c r="I63" s="103">
        <f t="shared" si="8"/>
        <v>95.85934533093814</v>
      </c>
      <c r="J63" s="104">
        <f t="shared" si="1"/>
        <v>20.034603174166069</v>
      </c>
      <c r="K63" s="76">
        <f t="shared" si="9"/>
        <v>200.86539601808104</v>
      </c>
      <c r="L63" s="76">
        <f t="shared" si="2"/>
        <v>150.66185327108883</v>
      </c>
      <c r="M63" s="103">
        <f t="shared" si="10"/>
        <v>7.627472308462333</v>
      </c>
      <c r="N63" s="103">
        <f t="shared" si="3"/>
        <v>238.3585096394479</v>
      </c>
    </row>
    <row r="64" spans="1:14">
      <c r="A64" s="102">
        <v>40413</v>
      </c>
      <c r="B64" t="s">
        <v>135</v>
      </c>
      <c r="C64">
        <v>7.194</v>
      </c>
      <c r="D64">
        <v>290.14100000000002</v>
      </c>
      <c r="E64">
        <v>29.94</v>
      </c>
      <c r="F64">
        <v>3058</v>
      </c>
      <c r="G64">
        <v>17.3</v>
      </c>
      <c r="I64" s="103">
        <f t="shared" si="8"/>
        <v>96.366144687482901</v>
      </c>
      <c r="J64" s="104">
        <f t="shared" si="1"/>
        <v>20.140524239683927</v>
      </c>
      <c r="K64" s="76">
        <f t="shared" si="9"/>
        <v>201.92735250341514</v>
      </c>
      <c r="L64" s="76">
        <f t="shared" si="2"/>
        <v>151.45838834057028</v>
      </c>
      <c r="M64" s="103">
        <f t="shared" si="10"/>
        <v>7.6677980382557749</v>
      </c>
      <c r="N64" s="103">
        <f t="shared" si="3"/>
        <v>239.61868869549298</v>
      </c>
    </row>
    <row r="65" spans="1:14">
      <c r="A65" s="102">
        <v>40413</v>
      </c>
      <c r="B65" t="s">
        <v>136</v>
      </c>
      <c r="C65">
        <v>7.3609999999999998</v>
      </c>
      <c r="D65">
        <v>289.88600000000002</v>
      </c>
      <c r="E65">
        <v>29.95</v>
      </c>
      <c r="F65">
        <v>3056</v>
      </c>
      <c r="G65">
        <v>17.3</v>
      </c>
      <c r="I65" s="103">
        <f t="shared" si="8"/>
        <v>96.281466463333359</v>
      </c>
      <c r="J65" s="104">
        <f t="shared" si="1"/>
        <v>20.122826490836673</v>
      </c>
      <c r="K65" s="76">
        <f t="shared" si="9"/>
        <v>201.74991622978754</v>
      </c>
      <c r="L65" s="76">
        <f t="shared" si="2"/>
        <v>151.3252998228256</v>
      </c>
      <c r="M65" s="103">
        <f t="shared" si="10"/>
        <v>7.661060241251211</v>
      </c>
      <c r="N65" s="103">
        <f t="shared" si="3"/>
        <v>239.40813253910034</v>
      </c>
    </row>
    <row r="66" spans="1:14">
      <c r="A66" s="102">
        <v>40413</v>
      </c>
      <c r="B66" t="s">
        <v>137</v>
      </c>
      <c r="C66">
        <v>7.5279999999999996</v>
      </c>
      <c r="D66">
        <v>288.61500000000001</v>
      </c>
      <c r="E66">
        <v>30</v>
      </c>
      <c r="F66">
        <v>3066</v>
      </c>
      <c r="G66">
        <v>17.3</v>
      </c>
      <c r="I66" s="103">
        <f t="shared" si="8"/>
        <v>95.85934533093814</v>
      </c>
      <c r="J66" s="104">
        <f t="shared" si="1"/>
        <v>20.034603174166069</v>
      </c>
      <c r="K66" s="76">
        <f t="shared" si="9"/>
        <v>200.86539601808104</v>
      </c>
      <c r="L66" s="76">
        <f t="shared" si="2"/>
        <v>150.66185327108883</v>
      </c>
      <c r="M66" s="103">
        <f t="shared" si="10"/>
        <v>7.627472308462333</v>
      </c>
      <c r="N66" s="103">
        <f t="shared" si="3"/>
        <v>238.3585096394479</v>
      </c>
    </row>
    <row r="67" spans="1:14">
      <c r="A67" s="102">
        <v>40413</v>
      </c>
      <c r="B67" t="s">
        <v>138</v>
      </c>
      <c r="C67">
        <v>7.6950000000000003</v>
      </c>
      <c r="D67">
        <v>290.14100000000002</v>
      </c>
      <c r="E67">
        <v>29.94</v>
      </c>
      <c r="F67">
        <v>3058</v>
      </c>
      <c r="G67">
        <v>17.3</v>
      </c>
      <c r="I67" s="103">
        <f t="shared" si="8"/>
        <v>96.366144687482901</v>
      </c>
      <c r="J67" s="104">
        <f t="shared" si="1"/>
        <v>20.140524239683927</v>
      </c>
      <c r="K67" s="76">
        <f t="shared" si="9"/>
        <v>201.92735250341514</v>
      </c>
      <c r="L67" s="76">
        <f t="shared" si="2"/>
        <v>151.45838834057028</v>
      </c>
      <c r="M67" s="103">
        <f t="shared" si="10"/>
        <v>7.6677980382557749</v>
      </c>
      <c r="N67" s="103">
        <f t="shared" si="3"/>
        <v>239.61868869549298</v>
      </c>
    </row>
    <row r="68" spans="1:14">
      <c r="A68" s="102">
        <v>40413</v>
      </c>
      <c r="B68" t="s">
        <v>139</v>
      </c>
      <c r="C68">
        <v>7.8620000000000001</v>
      </c>
      <c r="D68">
        <v>289.12299999999999</v>
      </c>
      <c r="E68">
        <v>29.98</v>
      </c>
      <c r="F68">
        <v>3056</v>
      </c>
      <c r="G68">
        <v>17.3</v>
      </c>
      <c r="I68" s="103">
        <f t="shared" si="8"/>
        <v>96.027940238514631</v>
      </c>
      <c r="J68" s="104">
        <f t="shared" si="1"/>
        <v>20.069839509849558</v>
      </c>
      <c r="K68" s="76">
        <f t="shared" si="9"/>
        <v>201.2186728192116</v>
      </c>
      <c r="L68" s="76">
        <f t="shared" si="2"/>
        <v>150.92683339524729</v>
      </c>
      <c r="M68" s="103">
        <f t="shared" si="10"/>
        <v>7.6408873071194581</v>
      </c>
      <c r="N68" s="103">
        <f t="shared" si="3"/>
        <v>238.77772834748308</v>
      </c>
    </row>
    <row r="69" spans="1:14">
      <c r="A69" s="102">
        <v>40413</v>
      </c>
      <c r="B69" t="s">
        <v>140</v>
      </c>
      <c r="C69">
        <v>8.0289999999999999</v>
      </c>
      <c r="D69">
        <v>289.12299999999999</v>
      </c>
      <c r="E69">
        <v>29.98</v>
      </c>
      <c r="F69">
        <v>3062</v>
      </c>
      <c r="G69">
        <v>17.3</v>
      </c>
      <c r="I69" s="103">
        <f t="shared" si="8"/>
        <v>96.027940238514631</v>
      </c>
      <c r="J69" s="104">
        <f t="shared" si="1"/>
        <v>20.069839509849558</v>
      </c>
      <c r="K69" s="76">
        <f t="shared" si="9"/>
        <v>201.2186728192116</v>
      </c>
      <c r="L69" s="76">
        <f t="shared" si="2"/>
        <v>150.92683339524729</v>
      </c>
      <c r="M69" s="103">
        <f t="shared" si="10"/>
        <v>7.6408873071194581</v>
      </c>
      <c r="N69" s="103">
        <f t="shared" si="3"/>
        <v>238.77772834748308</v>
      </c>
    </row>
    <row r="70" spans="1:14">
      <c r="A70" s="102">
        <v>40413</v>
      </c>
      <c r="B70" t="s">
        <v>141</v>
      </c>
      <c r="C70">
        <v>8.1959999999999997</v>
      </c>
      <c r="D70">
        <v>291.16300000000001</v>
      </c>
      <c r="E70">
        <v>29.9</v>
      </c>
      <c r="F70">
        <v>3061</v>
      </c>
      <c r="G70">
        <v>17.3</v>
      </c>
      <c r="I70" s="103">
        <f t="shared" si="8"/>
        <v>96.705708023721726</v>
      </c>
      <c r="J70" s="104">
        <f t="shared" si="1"/>
        <v>20.211492976957839</v>
      </c>
      <c r="K70" s="76">
        <f t="shared" si="9"/>
        <v>202.63887962444193</v>
      </c>
      <c r="L70" s="76">
        <f t="shared" si="2"/>
        <v>151.99207904505027</v>
      </c>
      <c r="M70" s="103">
        <f t="shared" si="10"/>
        <v>7.6948168952612059</v>
      </c>
      <c r="N70" s="103">
        <f t="shared" si="3"/>
        <v>240.46302797691268</v>
      </c>
    </row>
    <row r="71" spans="1:14">
      <c r="A71" s="102">
        <v>40413</v>
      </c>
      <c r="B71" t="s">
        <v>142</v>
      </c>
      <c r="C71">
        <v>8.3629999999999995</v>
      </c>
      <c r="D71">
        <v>288.86900000000003</v>
      </c>
      <c r="E71">
        <v>29.99</v>
      </c>
      <c r="F71">
        <v>3060</v>
      </c>
      <c r="G71">
        <v>17.3</v>
      </c>
      <c r="I71" s="103">
        <f t="shared" si="8"/>
        <v>95.943600602398945</v>
      </c>
      <c r="J71" s="104">
        <f t="shared" si="1"/>
        <v>20.052212525901378</v>
      </c>
      <c r="K71" s="76">
        <f t="shared" si="9"/>
        <v>201.04194602903885</v>
      </c>
      <c r="L71" s="76">
        <f t="shared" si="2"/>
        <v>150.79427703532713</v>
      </c>
      <c r="M71" s="103">
        <f t="shared" si="10"/>
        <v>7.6341764513676571</v>
      </c>
      <c r="N71" s="103">
        <f t="shared" si="3"/>
        <v>238.56801410523929</v>
      </c>
    </row>
    <row r="72" spans="1:14">
      <c r="A72" s="102">
        <v>40413</v>
      </c>
      <c r="B72" t="s">
        <v>143</v>
      </c>
      <c r="C72">
        <v>8.5299999999999994</v>
      </c>
      <c r="D72">
        <v>293.66699999999997</v>
      </c>
      <c r="E72">
        <v>29.89</v>
      </c>
      <c r="F72">
        <v>3064</v>
      </c>
      <c r="G72">
        <v>17.100000000000001</v>
      </c>
      <c r="I72" s="103">
        <f t="shared" si="8"/>
        <v>97.133152265203591</v>
      </c>
      <c r="J72" s="104">
        <f t="shared" si="1"/>
        <v>20.300828823427548</v>
      </c>
      <c r="K72" s="76">
        <f t="shared" si="9"/>
        <v>203.58519954616423</v>
      </c>
      <c r="L72" s="76">
        <f t="shared" si="2"/>
        <v>152.7018793193653</v>
      </c>
      <c r="M72" s="103">
        <f t="shared" si="10"/>
        <v>7.7582709012622102</v>
      </c>
      <c r="N72" s="103">
        <f t="shared" si="3"/>
        <v>242.44596566444406</v>
      </c>
    </row>
    <row r="73" spans="1:14">
      <c r="A73" s="102">
        <v>40413</v>
      </c>
      <c r="B73" t="s">
        <v>144</v>
      </c>
      <c r="C73">
        <v>8.6969999999999992</v>
      </c>
      <c r="D73">
        <v>292.63600000000002</v>
      </c>
      <c r="E73">
        <v>29.93</v>
      </c>
      <c r="F73">
        <v>3063</v>
      </c>
      <c r="G73">
        <v>17.100000000000001</v>
      </c>
      <c r="I73" s="103">
        <f t="shared" si="8"/>
        <v>96.79208747823418</v>
      </c>
      <c r="J73" s="104">
        <f t="shared" si="1"/>
        <v>20.229546282950942</v>
      </c>
      <c r="K73" s="76">
        <f t="shared" si="9"/>
        <v>202.8703484258819</v>
      </c>
      <c r="L73" s="76">
        <f t="shared" si="2"/>
        <v>152.16569540352071</v>
      </c>
      <c r="M73" s="103">
        <f t="shared" si="10"/>
        <v>7.7310291928394719</v>
      </c>
      <c r="N73" s="103">
        <f t="shared" si="3"/>
        <v>241.59466227623349</v>
      </c>
    </row>
    <row r="74" spans="1:14">
      <c r="A74" s="102">
        <v>40413</v>
      </c>
      <c r="B74" t="s">
        <v>145</v>
      </c>
      <c r="C74">
        <v>8.8640000000000008</v>
      </c>
      <c r="D74">
        <v>292.37799999999999</v>
      </c>
      <c r="E74">
        <v>29.94</v>
      </c>
      <c r="F74">
        <v>3058</v>
      </c>
      <c r="G74">
        <v>17.100000000000001</v>
      </c>
      <c r="I74" s="103">
        <f t="shared" si="8"/>
        <v>96.707034906165788</v>
      </c>
      <c r="J74" s="104">
        <f t="shared" si="1"/>
        <v>20.21177029538865</v>
      </c>
      <c r="K74" s="76">
        <f t="shared" si="9"/>
        <v>202.69208339017931</v>
      </c>
      <c r="L74" s="76">
        <f t="shared" si="2"/>
        <v>152.03198526138169</v>
      </c>
      <c r="M74" s="103">
        <f t="shared" si="10"/>
        <v>7.7242358284775916</v>
      </c>
      <c r="N74" s="103">
        <f t="shared" si="3"/>
        <v>241.38236963992475</v>
      </c>
    </row>
    <row r="75" spans="1:14">
      <c r="A75" s="102">
        <v>40413</v>
      </c>
      <c r="B75" t="s">
        <v>146</v>
      </c>
      <c r="C75">
        <v>9.0299999999999994</v>
      </c>
      <c r="D75">
        <v>293.40899999999999</v>
      </c>
      <c r="E75">
        <v>29.9</v>
      </c>
      <c r="F75">
        <v>3062</v>
      </c>
      <c r="G75">
        <v>17.100000000000001</v>
      </c>
      <c r="I75" s="103">
        <f t="shared" si="8"/>
        <v>97.04775766493529</v>
      </c>
      <c r="J75" s="104">
        <f t="shared" si="1"/>
        <v>20.282981351971475</v>
      </c>
      <c r="K75" s="76">
        <f t="shared" si="9"/>
        <v>203.40621764008628</v>
      </c>
      <c r="L75" s="76">
        <f t="shared" si="2"/>
        <v>152.5676314787404</v>
      </c>
      <c r="M75" s="103">
        <f t="shared" si="10"/>
        <v>7.7514502182416729</v>
      </c>
      <c r="N75" s="103">
        <f t="shared" si="3"/>
        <v>242.23281932005227</v>
      </c>
    </row>
    <row r="76" spans="1:14">
      <c r="A76" s="102">
        <v>40413</v>
      </c>
      <c r="B76" t="s">
        <v>147</v>
      </c>
      <c r="C76">
        <v>9.1969999999999992</v>
      </c>
      <c r="D76">
        <v>292.37799999999999</v>
      </c>
      <c r="E76">
        <v>29.94</v>
      </c>
      <c r="F76">
        <v>3066</v>
      </c>
      <c r="G76">
        <v>17.100000000000001</v>
      </c>
      <c r="I76" s="103">
        <f t="shared" si="8"/>
        <v>96.707034906165788</v>
      </c>
      <c r="J76" s="104">
        <f t="shared" si="1"/>
        <v>20.21177029538865</v>
      </c>
      <c r="K76" s="76">
        <f t="shared" si="9"/>
        <v>202.69208339017931</v>
      </c>
      <c r="L76" s="76">
        <f t="shared" si="2"/>
        <v>152.03198526138169</v>
      </c>
      <c r="M76" s="103">
        <f t="shared" si="10"/>
        <v>7.7242358284775916</v>
      </c>
      <c r="N76" s="103">
        <f t="shared" si="3"/>
        <v>241.38236963992475</v>
      </c>
    </row>
    <row r="77" spans="1:14">
      <c r="A77" s="102">
        <v>40413</v>
      </c>
      <c r="B77" t="s">
        <v>148</v>
      </c>
      <c r="C77">
        <v>9.3640000000000008</v>
      </c>
      <c r="D77">
        <v>291.60899999999998</v>
      </c>
      <c r="E77">
        <v>29.97</v>
      </c>
      <c r="F77">
        <v>3057</v>
      </c>
      <c r="G77">
        <v>17.100000000000001</v>
      </c>
      <c r="I77" s="103">
        <f t="shared" si="8"/>
        <v>96.4523880643426</v>
      </c>
      <c r="J77" s="104">
        <f t="shared" si="1"/>
        <v>20.158549105447602</v>
      </c>
      <c r="K77" s="76">
        <f t="shared" si="9"/>
        <v>202.15835904481031</v>
      </c>
      <c r="L77" s="76">
        <f t="shared" si="2"/>
        <v>151.63165797453556</v>
      </c>
      <c r="M77" s="103">
        <f t="shared" si="10"/>
        <v>7.7038965402228339</v>
      </c>
      <c r="N77" s="103">
        <f t="shared" si="3"/>
        <v>240.74676688196357</v>
      </c>
    </row>
    <row r="78" spans="1:14">
      <c r="A78" s="102">
        <v>40413</v>
      </c>
      <c r="B78" t="s">
        <v>149</v>
      </c>
      <c r="C78">
        <v>9.5310000000000006</v>
      </c>
      <c r="D78">
        <v>290.84100000000001</v>
      </c>
      <c r="E78">
        <v>30</v>
      </c>
      <c r="F78">
        <v>3063</v>
      </c>
      <c r="G78">
        <v>17.100000000000001</v>
      </c>
      <c r="I78" s="103">
        <f t="shared" si="8"/>
        <v>96.19850514914053</v>
      </c>
      <c r="J78" s="104">
        <f t="shared" si="1"/>
        <v>20.105487576170368</v>
      </c>
      <c r="K78" s="76">
        <f t="shared" si="9"/>
        <v>201.62623584333474</v>
      </c>
      <c r="L78" s="76">
        <f t="shared" si="2"/>
        <v>151.2325316476911</v>
      </c>
      <c r="M78" s="103">
        <f t="shared" si="10"/>
        <v>7.6836182687222667</v>
      </c>
      <c r="N78" s="103">
        <f t="shared" si="3"/>
        <v>240.11307089757082</v>
      </c>
    </row>
    <row r="79" spans="1:14">
      <c r="A79" s="102">
        <v>40413</v>
      </c>
      <c r="B79" t="s">
        <v>150</v>
      </c>
      <c r="C79">
        <v>9.6980000000000004</v>
      </c>
      <c r="D79">
        <v>291.86500000000001</v>
      </c>
      <c r="E79">
        <v>29.96</v>
      </c>
      <c r="F79">
        <v>3060</v>
      </c>
      <c r="G79">
        <v>17.100000000000001</v>
      </c>
      <c r="I79" s="103">
        <f t="shared" si="8"/>
        <v>96.537185312964482</v>
      </c>
      <c r="J79" s="104">
        <f t="shared" si="1"/>
        <v>20.176271730409574</v>
      </c>
      <c r="K79" s="76">
        <f t="shared" si="9"/>
        <v>202.33608893804507</v>
      </c>
      <c r="L79" s="76">
        <f t="shared" si="2"/>
        <v>151.76496672570548</v>
      </c>
      <c r="M79" s="103">
        <f t="shared" si="10"/>
        <v>7.7106695112543324</v>
      </c>
      <c r="N79" s="103">
        <f t="shared" si="3"/>
        <v>240.95842222669788</v>
      </c>
    </row>
    <row r="80" spans="1:14">
      <c r="A80" s="102">
        <v>40413</v>
      </c>
      <c r="B80" t="s">
        <v>151</v>
      </c>
      <c r="C80">
        <v>9.8650000000000002</v>
      </c>
      <c r="D80">
        <v>297.57100000000003</v>
      </c>
      <c r="E80">
        <v>29.74</v>
      </c>
      <c r="F80">
        <v>3063</v>
      </c>
      <c r="G80">
        <v>17.100000000000001</v>
      </c>
      <c r="I80" s="103">
        <f t="shared" si="8"/>
        <v>98.424431140423877</v>
      </c>
      <c r="J80" s="104">
        <f t="shared" si="1"/>
        <v>20.570706108348592</v>
      </c>
      <c r="K80" s="76">
        <f t="shared" si="9"/>
        <v>206.29164179940966</v>
      </c>
      <c r="L80" s="76">
        <f t="shared" si="2"/>
        <v>154.73188355965982</v>
      </c>
      <c r="M80" s="103">
        <f t="shared" si="10"/>
        <v>7.8614086157233221</v>
      </c>
      <c r="N80" s="103">
        <f t="shared" si="3"/>
        <v>245.66901924135382</v>
      </c>
    </row>
    <row r="81" spans="1:14">
      <c r="A81" s="102">
        <v>40413</v>
      </c>
      <c r="B81" t="s">
        <v>152</v>
      </c>
      <c r="C81">
        <v>10.032</v>
      </c>
      <c r="D81">
        <v>292.89299999999997</v>
      </c>
      <c r="E81">
        <v>29.92</v>
      </c>
      <c r="F81">
        <v>3057</v>
      </c>
      <c r="G81">
        <v>17.100000000000001</v>
      </c>
      <c r="I81" s="103">
        <f t="shared" si="8"/>
        <v>96.877225385899564</v>
      </c>
      <c r="J81" s="104">
        <f t="shared" si="1"/>
        <v>20.247340105653006</v>
      </c>
      <c r="K81" s="76">
        <f t="shared" si="9"/>
        <v>203.04879231982321</v>
      </c>
      <c r="L81" s="76">
        <f t="shared" si="2"/>
        <v>152.29953970074197</v>
      </c>
      <c r="M81" s="103">
        <f t="shared" si="10"/>
        <v>7.7378293731716354</v>
      </c>
      <c r="N81" s="103">
        <f t="shared" si="3"/>
        <v>241.80716791161362</v>
      </c>
    </row>
    <row r="82" spans="1:14">
      <c r="A82" s="102">
        <v>40413</v>
      </c>
      <c r="B82" t="s">
        <v>153</v>
      </c>
      <c r="C82">
        <v>10.199</v>
      </c>
      <c r="D82">
        <v>292.37799999999999</v>
      </c>
      <c r="E82">
        <v>29.94</v>
      </c>
      <c r="F82">
        <v>3058</v>
      </c>
      <c r="G82">
        <v>17.100000000000001</v>
      </c>
      <c r="I82" s="103">
        <f t="shared" si="8"/>
        <v>96.707034906165788</v>
      </c>
      <c r="J82" s="104">
        <f t="shared" si="1"/>
        <v>20.21177029538865</v>
      </c>
      <c r="K82" s="76">
        <f t="shared" si="9"/>
        <v>202.69208339017931</v>
      </c>
      <c r="L82" s="76">
        <f t="shared" si="2"/>
        <v>152.03198526138169</v>
      </c>
      <c r="M82" s="103">
        <f t="shared" si="10"/>
        <v>7.7242358284775916</v>
      </c>
      <c r="N82" s="103">
        <f t="shared" si="3"/>
        <v>241.38236963992475</v>
      </c>
    </row>
    <row r="83" spans="1:14">
      <c r="A83" s="102">
        <v>40413</v>
      </c>
      <c r="B83" t="s">
        <v>154</v>
      </c>
      <c r="C83">
        <v>10.366</v>
      </c>
      <c r="D83">
        <v>292.63600000000002</v>
      </c>
      <c r="E83">
        <v>29.93</v>
      </c>
      <c r="F83">
        <v>3057</v>
      </c>
      <c r="G83">
        <v>17.100000000000001</v>
      </c>
      <c r="I83" s="103">
        <f t="shared" si="8"/>
        <v>96.79208747823418</v>
      </c>
      <c r="J83" s="104">
        <f t="shared" si="1"/>
        <v>20.229546282950942</v>
      </c>
      <c r="K83" s="76">
        <f t="shared" si="9"/>
        <v>202.8703484258819</v>
      </c>
      <c r="L83" s="76">
        <f t="shared" si="2"/>
        <v>152.16569540352071</v>
      </c>
      <c r="M83" s="103">
        <f t="shared" si="10"/>
        <v>7.7310291928394719</v>
      </c>
      <c r="N83" s="103">
        <f t="shared" si="3"/>
        <v>241.59466227623349</v>
      </c>
    </row>
    <row r="84" spans="1:14">
      <c r="A84" s="102">
        <v>40413</v>
      </c>
      <c r="B84" t="s">
        <v>155</v>
      </c>
      <c r="C84">
        <v>10.532999999999999</v>
      </c>
      <c r="D84">
        <v>294.44299999999998</v>
      </c>
      <c r="E84">
        <v>29.86</v>
      </c>
      <c r="F84">
        <v>3056</v>
      </c>
      <c r="G84">
        <v>17.100000000000001</v>
      </c>
      <c r="I84" s="103">
        <f t="shared" si="8"/>
        <v>97.38985128611607</v>
      </c>
      <c r="J84" s="104">
        <f t="shared" si="1"/>
        <v>20.354478918798257</v>
      </c>
      <c r="K84" s="76">
        <f t="shared" si="9"/>
        <v>204.12322513451417</v>
      </c>
      <c r="L84" s="76">
        <f t="shared" si="2"/>
        <v>153.10543281267471</v>
      </c>
      <c r="M84" s="103">
        <f t="shared" si="10"/>
        <v>7.7787741022588213</v>
      </c>
      <c r="N84" s="103">
        <f t="shared" si="3"/>
        <v>243.08669069558817</v>
      </c>
    </row>
    <row r="85" spans="1:14">
      <c r="A85" s="102">
        <v>40413</v>
      </c>
      <c r="B85" t="s">
        <v>156</v>
      </c>
      <c r="C85">
        <v>10.7</v>
      </c>
      <c r="D85">
        <v>296.524</v>
      </c>
      <c r="E85">
        <v>29.78</v>
      </c>
      <c r="F85">
        <v>3057</v>
      </c>
      <c r="G85">
        <v>17.100000000000001</v>
      </c>
      <c r="I85" s="103">
        <f t="shared" si="8"/>
        <v>98.07818059648794</v>
      </c>
      <c r="J85" s="104">
        <f t="shared" ref="J85:J142" si="11">I85*20.9/100</f>
        <v>20.498339744665977</v>
      </c>
      <c r="K85" s="76">
        <f t="shared" si="9"/>
        <v>205.5659216468535</v>
      </c>
      <c r="L85" s="76">
        <f t="shared" ref="L85:L142" si="12">K85/1.33322</f>
        <v>154.18754717665013</v>
      </c>
      <c r="M85" s="103">
        <f t="shared" si="10"/>
        <v>7.8337527077565952</v>
      </c>
      <c r="N85" s="103">
        <f t="shared" ref="N85:N142" si="13">M85*31.25</f>
        <v>244.80477211739361</v>
      </c>
    </row>
    <row r="86" spans="1:14">
      <c r="A86" s="102">
        <v>40413</v>
      </c>
      <c r="B86" t="s">
        <v>157</v>
      </c>
      <c r="C86">
        <v>10.866</v>
      </c>
      <c r="D86">
        <v>293.15100000000001</v>
      </c>
      <c r="E86">
        <v>29.91</v>
      </c>
      <c r="F86">
        <v>3058</v>
      </c>
      <c r="G86">
        <v>17.100000000000001</v>
      </c>
      <c r="I86" s="103">
        <f t="shared" si="8"/>
        <v>96.962448743346428</v>
      </c>
      <c r="J86" s="104">
        <f t="shared" si="11"/>
        <v>20.265151787359404</v>
      </c>
      <c r="K86" s="76">
        <f t="shared" si="9"/>
        <v>203.22741531132715</v>
      </c>
      <c r="L86" s="76">
        <f t="shared" si="12"/>
        <v>152.43351833255363</v>
      </c>
      <c r="M86" s="103">
        <f t="shared" si="10"/>
        <v>7.7446363785942811</v>
      </c>
      <c r="N86" s="103">
        <f t="shared" si="13"/>
        <v>242.01988683107129</v>
      </c>
    </row>
    <row r="87" spans="1:14">
      <c r="A87" s="102">
        <v>40413</v>
      </c>
      <c r="B87" t="s">
        <v>158</v>
      </c>
      <c r="C87">
        <v>11.032999999999999</v>
      </c>
      <c r="D87">
        <v>294.702</v>
      </c>
      <c r="E87">
        <v>29.85</v>
      </c>
      <c r="F87">
        <v>3056</v>
      </c>
      <c r="G87">
        <v>17.100000000000001</v>
      </c>
      <c r="I87" s="103">
        <f t="shared" si="8"/>
        <v>97.475589750020944</v>
      </c>
      <c r="J87" s="104">
        <f t="shared" si="11"/>
        <v>20.372398257754377</v>
      </c>
      <c r="K87" s="76">
        <f t="shared" si="9"/>
        <v>204.30292775793157</v>
      </c>
      <c r="L87" s="76">
        <f t="shared" si="12"/>
        <v>153.24022123725385</v>
      </c>
      <c r="M87" s="103">
        <f t="shared" si="10"/>
        <v>7.785622250538986</v>
      </c>
      <c r="N87" s="103">
        <f t="shared" si="13"/>
        <v>243.30069532934331</v>
      </c>
    </row>
    <row r="88" spans="1:14">
      <c r="A88" s="102">
        <v>40413</v>
      </c>
      <c r="B88" t="s">
        <v>159</v>
      </c>
      <c r="C88">
        <v>11.2</v>
      </c>
      <c r="D88">
        <v>295.48099999999999</v>
      </c>
      <c r="E88">
        <v>29.82</v>
      </c>
      <c r="F88">
        <v>3054</v>
      </c>
      <c r="G88">
        <v>17.100000000000001</v>
      </c>
      <c r="I88" s="103">
        <f t="shared" si="8"/>
        <v>97.733323128496849</v>
      </c>
      <c r="J88" s="104">
        <f t="shared" si="11"/>
        <v>20.426264533855839</v>
      </c>
      <c r="K88" s="76">
        <f t="shared" si="9"/>
        <v>204.84312129703818</v>
      </c>
      <c r="L88" s="76">
        <f t="shared" si="12"/>
        <v>153.64540083184934</v>
      </c>
      <c r="M88" s="103">
        <f t="shared" si="10"/>
        <v>7.8062080682941248</v>
      </c>
      <c r="N88" s="103">
        <f t="shared" si="13"/>
        <v>243.94400213419141</v>
      </c>
    </row>
    <row r="89" spans="1:14">
      <c r="A89" s="102">
        <v>40413</v>
      </c>
      <c r="B89" t="s">
        <v>160</v>
      </c>
      <c r="C89">
        <v>11.367000000000001</v>
      </c>
      <c r="D89">
        <v>293.66699999999997</v>
      </c>
      <c r="E89">
        <v>29.89</v>
      </c>
      <c r="F89">
        <v>3064</v>
      </c>
      <c r="G89">
        <v>17.100000000000001</v>
      </c>
      <c r="I89" s="103">
        <f t="shared" si="8"/>
        <v>97.133152265203591</v>
      </c>
      <c r="J89" s="104">
        <f t="shared" si="11"/>
        <v>20.300828823427548</v>
      </c>
      <c r="K89" s="76">
        <f t="shared" si="9"/>
        <v>203.58519954616423</v>
      </c>
      <c r="L89" s="76">
        <f t="shared" si="12"/>
        <v>152.7018793193653</v>
      </c>
      <c r="M89" s="103">
        <f t="shared" si="10"/>
        <v>7.7582709012622102</v>
      </c>
      <c r="N89" s="103">
        <f t="shared" si="13"/>
        <v>242.44596566444406</v>
      </c>
    </row>
    <row r="90" spans="1:14">
      <c r="A90" s="102">
        <v>40413</v>
      </c>
      <c r="B90" t="s">
        <v>161</v>
      </c>
      <c r="C90">
        <v>11.534000000000001</v>
      </c>
      <c r="D90">
        <v>293.40899999999999</v>
      </c>
      <c r="E90">
        <v>29.9</v>
      </c>
      <c r="F90">
        <v>3061</v>
      </c>
      <c r="G90">
        <v>17.100000000000001</v>
      </c>
      <c r="I90" s="103">
        <f t="shared" si="8"/>
        <v>97.04775766493529</v>
      </c>
      <c r="J90" s="104">
        <f t="shared" si="11"/>
        <v>20.282981351971475</v>
      </c>
      <c r="K90" s="76">
        <f t="shared" si="9"/>
        <v>203.40621764008628</v>
      </c>
      <c r="L90" s="76">
        <f t="shared" si="12"/>
        <v>152.5676314787404</v>
      </c>
      <c r="M90" s="103">
        <f t="shared" si="10"/>
        <v>7.7514502182416729</v>
      </c>
      <c r="N90" s="103">
        <f t="shared" si="13"/>
        <v>242.23281932005227</v>
      </c>
    </row>
    <row r="91" spans="1:14">
      <c r="A91" s="102">
        <v>40413</v>
      </c>
      <c r="B91" t="s">
        <v>162</v>
      </c>
      <c r="C91">
        <v>11.701000000000001</v>
      </c>
      <c r="D91">
        <v>292.63600000000002</v>
      </c>
      <c r="E91">
        <v>29.93</v>
      </c>
      <c r="F91">
        <v>3054</v>
      </c>
      <c r="G91">
        <v>17.100000000000001</v>
      </c>
      <c r="I91" s="103">
        <f t="shared" si="8"/>
        <v>96.79208747823418</v>
      </c>
      <c r="J91" s="104">
        <f t="shared" si="11"/>
        <v>20.229546282950942</v>
      </c>
      <c r="K91" s="76">
        <f t="shared" si="9"/>
        <v>202.8703484258819</v>
      </c>
      <c r="L91" s="76">
        <f t="shared" si="12"/>
        <v>152.16569540352071</v>
      </c>
      <c r="M91" s="103">
        <f t="shared" si="10"/>
        <v>7.7310291928394719</v>
      </c>
      <c r="N91" s="103">
        <f t="shared" si="13"/>
        <v>241.59466227623349</v>
      </c>
    </row>
    <row r="92" spans="1:14">
      <c r="A92" s="102">
        <v>40413</v>
      </c>
      <c r="B92" t="s">
        <v>163</v>
      </c>
      <c r="C92">
        <v>11.868</v>
      </c>
      <c r="D92">
        <v>290.33100000000002</v>
      </c>
      <c r="E92">
        <v>30.02</v>
      </c>
      <c r="F92">
        <v>3052</v>
      </c>
      <c r="G92">
        <v>17.100000000000001</v>
      </c>
      <c r="I92" s="103">
        <f t="shared" si="8"/>
        <v>96.029672767010766</v>
      </c>
      <c r="J92" s="104">
        <f t="shared" si="11"/>
        <v>20.070201608305251</v>
      </c>
      <c r="K92" s="76">
        <f t="shared" si="9"/>
        <v>201.2723734039495</v>
      </c>
      <c r="L92" s="76">
        <f t="shared" si="12"/>
        <v>150.967112257504</v>
      </c>
      <c r="M92" s="103">
        <f t="shared" si="10"/>
        <v>7.6701331987237982</v>
      </c>
      <c r="N92" s="103">
        <f t="shared" si="13"/>
        <v>239.69166246011869</v>
      </c>
    </row>
    <row r="93" spans="1:14">
      <c r="A93" s="102">
        <v>40413</v>
      </c>
      <c r="B93" t="s">
        <v>164</v>
      </c>
      <c r="C93">
        <v>12.035</v>
      </c>
      <c r="D93">
        <v>290.14100000000002</v>
      </c>
      <c r="E93">
        <v>29.94</v>
      </c>
      <c r="F93">
        <v>3057</v>
      </c>
      <c r="G93">
        <v>17.3</v>
      </c>
      <c r="I93" s="103">
        <f t="shared" si="8"/>
        <v>96.366144687482901</v>
      </c>
      <c r="J93" s="104">
        <f t="shared" si="11"/>
        <v>20.140524239683927</v>
      </c>
      <c r="K93" s="76">
        <f t="shared" si="9"/>
        <v>201.92735250341514</v>
      </c>
      <c r="L93" s="76">
        <f t="shared" si="12"/>
        <v>151.45838834057028</v>
      </c>
      <c r="M93" s="103">
        <f t="shared" si="10"/>
        <v>7.6677980382557749</v>
      </c>
      <c r="N93" s="103">
        <f t="shared" si="13"/>
        <v>239.61868869549298</v>
      </c>
    </row>
    <row r="94" spans="1:14">
      <c r="A94" s="102">
        <v>40413</v>
      </c>
      <c r="B94" t="s">
        <v>165</v>
      </c>
      <c r="C94">
        <v>12.202</v>
      </c>
      <c r="D94">
        <v>290.65199999999999</v>
      </c>
      <c r="E94">
        <v>29.92</v>
      </c>
      <c r="F94">
        <v>3057</v>
      </c>
      <c r="G94">
        <v>17.3</v>
      </c>
      <c r="I94" s="103">
        <f t="shared" si="8"/>
        <v>96.535756040128632</v>
      </c>
      <c r="J94" s="104">
        <f t="shared" si="11"/>
        <v>20.175973012386883</v>
      </c>
      <c r="K94" s="76">
        <f t="shared" si="9"/>
        <v>202.28275918182223</v>
      </c>
      <c r="L94" s="76">
        <f t="shared" si="12"/>
        <v>151.7249660084774</v>
      </c>
      <c r="M94" s="103">
        <f t="shared" si="10"/>
        <v>7.6812939148553898</v>
      </c>
      <c r="N94" s="103">
        <f t="shared" si="13"/>
        <v>240.04043483923093</v>
      </c>
    </row>
    <row r="95" spans="1:14">
      <c r="A95" s="102">
        <v>40413</v>
      </c>
      <c r="B95" t="s">
        <v>166</v>
      </c>
      <c r="C95">
        <v>12.368</v>
      </c>
      <c r="D95">
        <v>290.39600000000002</v>
      </c>
      <c r="E95">
        <v>29.93</v>
      </c>
      <c r="F95">
        <v>3060</v>
      </c>
      <c r="G95">
        <v>17.3</v>
      </c>
      <c r="I95" s="103">
        <f t="shared" si="8"/>
        <v>96.450907841867775</v>
      </c>
      <c r="J95" s="104">
        <f t="shared" si="11"/>
        <v>20.158239738950364</v>
      </c>
      <c r="K95" s="76">
        <f t="shared" si="9"/>
        <v>202.10496674138517</v>
      </c>
      <c r="L95" s="76">
        <f t="shared" si="12"/>
        <v>151.59161034291802</v>
      </c>
      <c r="M95" s="103">
        <f t="shared" si="10"/>
        <v>7.6745425931097291</v>
      </c>
      <c r="N95" s="103">
        <f t="shared" si="13"/>
        <v>239.82945603467903</v>
      </c>
    </row>
    <row r="96" spans="1:14">
      <c r="A96" s="102">
        <v>40413</v>
      </c>
      <c r="B96" t="s">
        <v>167</v>
      </c>
      <c r="C96">
        <v>12.535</v>
      </c>
      <c r="D96">
        <v>293.73700000000002</v>
      </c>
      <c r="E96">
        <v>29.8</v>
      </c>
      <c r="F96">
        <v>3053</v>
      </c>
      <c r="G96">
        <v>17.3</v>
      </c>
      <c r="I96" s="103">
        <f t="shared" si="8"/>
        <v>97.5606094475731</v>
      </c>
      <c r="J96" s="104">
        <f t="shared" si="11"/>
        <v>20.390167374542777</v>
      </c>
      <c r="K96" s="76">
        <f t="shared" si="9"/>
        <v>204.43025544143185</v>
      </c>
      <c r="L96" s="76">
        <f t="shared" si="12"/>
        <v>153.33572511770888</v>
      </c>
      <c r="M96" s="103">
        <f t="shared" si="10"/>
        <v>7.7628409039207638</v>
      </c>
      <c r="N96" s="103">
        <f t="shared" si="13"/>
        <v>242.58877824752386</v>
      </c>
    </row>
    <row r="97" spans="1:14">
      <c r="A97" s="102">
        <v>40413</v>
      </c>
      <c r="B97" t="s">
        <v>168</v>
      </c>
      <c r="C97">
        <v>12.702</v>
      </c>
      <c r="D97">
        <v>294.774</v>
      </c>
      <c r="E97">
        <v>29.76</v>
      </c>
      <c r="F97">
        <v>3064</v>
      </c>
      <c r="G97">
        <v>17.3</v>
      </c>
      <c r="I97" s="103">
        <f t="shared" si="8"/>
        <v>97.904986594762249</v>
      </c>
      <c r="J97" s="104">
        <f t="shared" si="11"/>
        <v>20.462142198305308</v>
      </c>
      <c r="K97" s="76">
        <f t="shared" si="9"/>
        <v>205.15186950848931</v>
      </c>
      <c r="L97" s="76">
        <f t="shared" si="12"/>
        <v>153.87698167480934</v>
      </c>
      <c r="M97" s="103">
        <f t="shared" si="10"/>
        <v>7.7902427930614033</v>
      </c>
      <c r="N97" s="103">
        <f t="shared" si="13"/>
        <v>243.44508728316885</v>
      </c>
    </row>
    <row r="98" spans="1:14">
      <c r="A98" s="102">
        <v>40413</v>
      </c>
      <c r="B98" t="s">
        <v>169</v>
      </c>
      <c r="C98">
        <v>12.869</v>
      </c>
      <c r="D98">
        <v>291.16300000000001</v>
      </c>
      <c r="E98">
        <v>29.9</v>
      </c>
      <c r="F98">
        <v>3065</v>
      </c>
      <c r="G98">
        <v>17.3</v>
      </c>
      <c r="I98" s="103">
        <f t="shared" si="8"/>
        <v>96.705708023721726</v>
      </c>
      <c r="J98" s="104">
        <f t="shared" si="11"/>
        <v>20.211492976957839</v>
      </c>
      <c r="K98" s="76">
        <f t="shared" si="9"/>
        <v>202.63887962444193</v>
      </c>
      <c r="L98" s="76">
        <f t="shared" si="12"/>
        <v>151.99207904505027</v>
      </c>
      <c r="M98" s="103">
        <f t="shared" si="10"/>
        <v>7.6948168952612059</v>
      </c>
      <c r="N98" s="103">
        <f t="shared" si="13"/>
        <v>240.46302797691268</v>
      </c>
    </row>
    <row r="99" spans="1:14">
      <c r="A99" s="102">
        <v>40413</v>
      </c>
      <c r="B99" t="s">
        <v>170</v>
      </c>
      <c r="C99">
        <v>13.036</v>
      </c>
      <c r="D99">
        <v>292.70499999999998</v>
      </c>
      <c r="E99">
        <v>29.84</v>
      </c>
      <c r="F99">
        <v>3062</v>
      </c>
      <c r="G99">
        <v>17.3</v>
      </c>
      <c r="I99" s="103">
        <f t="shared" si="8"/>
        <v>97.217616900779802</v>
      </c>
      <c r="J99" s="104">
        <f t="shared" si="11"/>
        <v>20.318481932262976</v>
      </c>
      <c r="K99" s="76">
        <f t="shared" si="9"/>
        <v>203.71154269094271</v>
      </c>
      <c r="L99" s="76">
        <f t="shared" si="12"/>
        <v>152.79664473300932</v>
      </c>
      <c r="M99" s="103">
        <f t="shared" si="10"/>
        <v>7.7355491866276509</v>
      </c>
      <c r="N99" s="103">
        <f t="shared" si="13"/>
        <v>241.73591208211408</v>
      </c>
    </row>
    <row r="100" spans="1:14">
      <c r="A100" s="102">
        <v>40413</v>
      </c>
      <c r="B100" t="s">
        <v>171</v>
      </c>
      <c r="C100">
        <v>13.202999999999999</v>
      </c>
      <c r="D100">
        <v>290.65199999999999</v>
      </c>
      <c r="E100">
        <v>29.92</v>
      </c>
      <c r="F100">
        <v>3063</v>
      </c>
      <c r="G100">
        <v>17.3</v>
      </c>
      <c r="I100" s="103">
        <f t="shared" si="8"/>
        <v>96.535756040128632</v>
      </c>
      <c r="J100" s="104">
        <f t="shared" si="11"/>
        <v>20.175973012386883</v>
      </c>
      <c r="K100" s="76">
        <f t="shared" si="9"/>
        <v>202.28275918182223</v>
      </c>
      <c r="L100" s="76">
        <f t="shared" si="12"/>
        <v>151.7249660084774</v>
      </c>
      <c r="M100" s="103">
        <f t="shared" si="10"/>
        <v>7.6812939148553898</v>
      </c>
      <c r="N100" s="103">
        <f t="shared" si="13"/>
        <v>240.04043483923093</v>
      </c>
    </row>
    <row r="101" spans="1:14">
      <c r="A101" s="102">
        <v>40413</v>
      </c>
      <c r="B101" t="s">
        <v>172</v>
      </c>
      <c r="C101">
        <v>13.37</v>
      </c>
      <c r="D101">
        <v>292.19</v>
      </c>
      <c r="E101">
        <v>29.86</v>
      </c>
      <c r="F101">
        <v>3055</v>
      </c>
      <c r="G101">
        <v>17.3</v>
      </c>
      <c r="I101" s="103">
        <f t="shared" si="8"/>
        <v>97.046637537159455</v>
      </c>
      <c r="J101" s="104">
        <f t="shared" si="11"/>
        <v>20.282747245266325</v>
      </c>
      <c r="K101" s="76">
        <f t="shared" si="9"/>
        <v>203.35326945773883</v>
      </c>
      <c r="L101" s="76">
        <f t="shared" si="12"/>
        <v>152.52791696624624</v>
      </c>
      <c r="M101" s="103">
        <f t="shared" si="10"/>
        <v>7.7219444581911043</v>
      </c>
      <c r="N101" s="103">
        <f t="shared" si="13"/>
        <v>241.310764318472</v>
      </c>
    </row>
    <row r="102" spans="1:14">
      <c r="A102" s="102">
        <v>40413</v>
      </c>
      <c r="B102" t="s">
        <v>173</v>
      </c>
      <c r="C102">
        <v>13.537000000000001</v>
      </c>
      <c r="D102">
        <v>290.14100000000002</v>
      </c>
      <c r="E102">
        <v>29.94</v>
      </c>
      <c r="F102">
        <v>3056</v>
      </c>
      <c r="G102">
        <v>17.3</v>
      </c>
      <c r="I102" s="103">
        <f t="shared" si="8"/>
        <v>96.366144687482901</v>
      </c>
      <c r="J102" s="104">
        <f t="shared" si="11"/>
        <v>20.140524239683927</v>
      </c>
      <c r="K102" s="76">
        <f t="shared" si="9"/>
        <v>201.92735250341514</v>
      </c>
      <c r="L102" s="76">
        <f t="shared" si="12"/>
        <v>151.45838834057028</v>
      </c>
      <c r="M102" s="103">
        <f t="shared" si="10"/>
        <v>7.6677980382557749</v>
      </c>
      <c r="N102" s="103">
        <f t="shared" si="13"/>
        <v>239.61868869549298</v>
      </c>
    </row>
    <row r="103" spans="1:14">
      <c r="A103" s="102">
        <v>40413</v>
      </c>
      <c r="B103" t="s">
        <v>174</v>
      </c>
      <c r="C103">
        <v>13.704000000000001</v>
      </c>
      <c r="D103">
        <v>291.42</v>
      </c>
      <c r="E103">
        <v>29.89</v>
      </c>
      <c r="F103">
        <v>3057</v>
      </c>
      <c r="G103">
        <v>17.3</v>
      </c>
      <c r="I103" s="103">
        <f t="shared" si="8"/>
        <v>96.790812037215275</v>
      </c>
      <c r="J103" s="104">
        <f t="shared" si="11"/>
        <v>20.229279715777992</v>
      </c>
      <c r="K103" s="76">
        <f t="shared" si="9"/>
        <v>202.81720810471782</v>
      </c>
      <c r="L103" s="76">
        <f t="shared" si="12"/>
        <v>152.12583677466421</v>
      </c>
      <c r="M103" s="103">
        <f t="shared" si="10"/>
        <v>7.7015885720760231</v>
      </c>
      <c r="N103" s="103">
        <f t="shared" si="13"/>
        <v>240.67464287737573</v>
      </c>
    </row>
    <row r="104" spans="1:14">
      <c r="A104" s="102">
        <v>40413</v>
      </c>
      <c r="B104" t="s">
        <v>175</v>
      </c>
      <c r="C104">
        <v>13.871</v>
      </c>
      <c r="D104">
        <v>291.16300000000001</v>
      </c>
      <c r="E104">
        <v>29.9</v>
      </c>
      <c r="F104">
        <v>3064</v>
      </c>
      <c r="G104">
        <v>17.3</v>
      </c>
      <c r="I104" s="103">
        <f t="shared" si="8"/>
        <v>96.705708023721726</v>
      </c>
      <c r="J104" s="104">
        <f t="shared" si="11"/>
        <v>20.211492976957839</v>
      </c>
      <c r="K104" s="76">
        <f t="shared" si="9"/>
        <v>202.63887962444193</v>
      </c>
      <c r="L104" s="76">
        <f t="shared" si="12"/>
        <v>151.99207904505027</v>
      </c>
      <c r="M104" s="103">
        <f t="shared" si="10"/>
        <v>7.6948168952612059</v>
      </c>
      <c r="N104" s="103">
        <f t="shared" si="13"/>
        <v>240.46302797691268</v>
      </c>
    </row>
    <row r="105" spans="1:14">
      <c r="A105" s="102">
        <v>40413</v>
      </c>
      <c r="B105" t="s">
        <v>176</v>
      </c>
      <c r="C105">
        <v>14.038</v>
      </c>
      <c r="D105">
        <v>291.93299999999999</v>
      </c>
      <c r="E105">
        <v>29.87</v>
      </c>
      <c r="F105">
        <v>3059</v>
      </c>
      <c r="G105">
        <v>17.3</v>
      </c>
      <c r="I105" s="103">
        <f t="shared" si="8"/>
        <v>96.961276679323333</v>
      </c>
      <c r="J105" s="104">
        <f t="shared" si="11"/>
        <v>20.264906825978574</v>
      </c>
      <c r="K105" s="76">
        <f t="shared" si="9"/>
        <v>203.17440278120873</v>
      </c>
      <c r="L105" s="76">
        <f t="shared" si="12"/>
        <v>152.39375555512873</v>
      </c>
      <c r="M105" s="103">
        <f t="shared" si="10"/>
        <v>7.7151523444214574</v>
      </c>
      <c r="N105" s="103">
        <f t="shared" si="13"/>
        <v>241.09851076317054</v>
      </c>
    </row>
    <row r="106" spans="1:14">
      <c r="A106" s="102">
        <v>40413</v>
      </c>
      <c r="B106" t="s">
        <v>177</v>
      </c>
      <c r="C106">
        <v>14.205</v>
      </c>
      <c r="D106">
        <v>296.07600000000002</v>
      </c>
      <c r="E106">
        <v>29.71</v>
      </c>
      <c r="F106">
        <v>3060</v>
      </c>
      <c r="G106">
        <v>17.3</v>
      </c>
      <c r="I106" s="103">
        <f t="shared" si="8"/>
        <v>98.337416476182696</v>
      </c>
      <c r="J106" s="104">
        <f t="shared" si="11"/>
        <v>20.552520043522183</v>
      </c>
      <c r="K106" s="76">
        <f t="shared" si="9"/>
        <v>206.05799085828258</v>
      </c>
      <c r="L106" s="76">
        <f t="shared" si="12"/>
        <v>154.5566304573008</v>
      </c>
      <c r="M106" s="103">
        <f t="shared" si="10"/>
        <v>7.824650987009516</v>
      </c>
      <c r="N106" s="103">
        <f t="shared" si="13"/>
        <v>244.52034334404738</v>
      </c>
    </row>
    <row r="107" spans="1:14">
      <c r="A107" s="102">
        <v>40413</v>
      </c>
      <c r="B107" t="s">
        <v>178</v>
      </c>
      <c r="C107">
        <v>14.372</v>
      </c>
      <c r="D107">
        <v>288.61500000000001</v>
      </c>
      <c r="E107">
        <v>30</v>
      </c>
      <c r="F107">
        <v>3055</v>
      </c>
      <c r="G107">
        <v>17.3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95.85934533093814</v>
      </c>
      <c r="J107" s="104">
        <f t="shared" si="11"/>
        <v>20.034603174166069</v>
      </c>
      <c r="K107" s="76">
        <f t="shared" ref="K107:K122" si="15">($B$9-EXP(52.57-6690.9/(273.15+G107)-4.681*LN(273.15+G107)))*I107/100*0.2095</f>
        <v>200.86539601808104</v>
      </c>
      <c r="L107" s="76">
        <f t="shared" si="12"/>
        <v>150.66185327108883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7.627472308462333</v>
      </c>
      <c r="N107" s="103">
        <f t="shared" si="13"/>
        <v>238.3585096394479</v>
      </c>
    </row>
    <row r="108" spans="1:14">
      <c r="A108" s="102">
        <v>40413</v>
      </c>
      <c r="B108" t="s">
        <v>179</v>
      </c>
      <c r="C108">
        <v>14.538</v>
      </c>
      <c r="D108">
        <v>295.29399999999998</v>
      </c>
      <c r="E108">
        <v>29.74</v>
      </c>
      <c r="F108">
        <v>3059</v>
      </c>
      <c r="G108">
        <v>17.3</v>
      </c>
      <c r="I108" s="103">
        <f t="shared" si="14"/>
        <v>98.077696719646468</v>
      </c>
      <c r="J108" s="104">
        <f t="shared" si="11"/>
        <v>20.498238614406109</v>
      </c>
      <c r="K108" s="76">
        <f t="shared" si="15"/>
        <v>205.51376940996929</v>
      </c>
      <c r="L108" s="76">
        <f t="shared" si="12"/>
        <v>154.14842967399923</v>
      </c>
      <c r="M108" s="103">
        <f t="shared" si="16"/>
        <v>7.8039852371642455</v>
      </c>
      <c r="N108" s="103">
        <f t="shared" si="13"/>
        <v>243.87453866138267</v>
      </c>
    </row>
    <row r="109" spans="1:14">
      <c r="A109" s="102">
        <v>40413</v>
      </c>
      <c r="B109" t="s">
        <v>180</v>
      </c>
      <c r="C109">
        <v>14.705</v>
      </c>
      <c r="D109">
        <v>290.65199999999999</v>
      </c>
      <c r="E109">
        <v>29.92</v>
      </c>
      <c r="F109">
        <v>3061</v>
      </c>
      <c r="G109">
        <v>17.3</v>
      </c>
      <c r="I109" s="103">
        <f t="shared" si="14"/>
        <v>96.535756040128632</v>
      </c>
      <c r="J109" s="104">
        <f t="shared" si="11"/>
        <v>20.175973012386883</v>
      </c>
      <c r="K109" s="76">
        <f t="shared" si="15"/>
        <v>202.28275918182223</v>
      </c>
      <c r="L109" s="76">
        <f t="shared" si="12"/>
        <v>151.7249660084774</v>
      </c>
      <c r="M109" s="103">
        <f t="shared" si="16"/>
        <v>7.6812939148553898</v>
      </c>
      <c r="N109" s="103">
        <f t="shared" si="13"/>
        <v>240.04043483923093</v>
      </c>
    </row>
    <row r="110" spans="1:14">
      <c r="A110" s="102">
        <v>40413</v>
      </c>
      <c r="B110" t="s">
        <v>181</v>
      </c>
      <c r="C110">
        <v>14.872</v>
      </c>
      <c r="D110">
        <v>292.96199999999999</v>
      </c>
      <c r="E110">
        <v>29.83</v>
      </c>
      <c r="F110">
        <v>3059</v>
      </c>
      <c r="G110">
        <v>17.3</v>
      </c>
      <c r="I110" s="103">
        <f t="shared" si="14"/>
        <v>97.303235636850886</v>
      </c>
      <c r="J110" s="104">
        <f t="shared" si="11"/>
        <v>20.336376248101832</v>
      </c>
      <c r="K110" s="76">
        <f t="shared" si="15"/>
        <v>203.8909497301637</v>
      </c>
      <c r="L110" s="76">
        <f t="shared" si="12"/>
        <v>152.93121145059607</v>
      </c>
      <c r="M110" s="103">
        <f t="shared" si="16"/>
        <v>7.7423618196183437</v>
      </c>
      <c r="N110" s="103">
        <f t="shared" si="13"/>
        <v>241.94880686307323</v>
      </c>
    </row>
    <row r="111" spans="1:14">
      <c r="A111" s="102">
        <v>40413</v>
      </c>
      <c r="B111" t="s">
        <v>182</v>
      </c>
      <c r="C111">
        <v>15.039</v>
      </c>
      <c r="D111">
        <v>295.55399999999997</v>
      </c>
      <c r="E111">
        <v>29.73</v>
      </c>
      <c r="F111">
        <v>3056</v>
      </c>
      <c r="G111">
        <v>17.3</v>
      </c>
      <c r="I111" s="103">
        <f t="shared" si="14"/>
        <v>98.164182578720386</v>
      </c>
      <c r="J111" s="104">
        <f t="shared" si="11"/>
        <v>20.516314158952561</v>
      </c>
      <c r="K111" s="76">
        <f t="shared" si="15"/>
        <v>205.69499343432364</v>
      </c>
      <c r="L111" s="76">
        <f t="shared" si="12"/>
        <v>154.28435924627865</v>
      </c>
      <c r="M111" s="103">
        <f t="shared" si="16"/>
        <v>7.8108668666275225</v>
      </c>
      <c r="N111" s="103">
        <f t="shared" si="13"/>
        <v>244.08958958211008</v>
      </c>
    </row>
    <row r="112" spans="1:14">
      <c r="A112" s="102">
        <v>40413</v>
      </c>
      <c r="B112" t="s">
        <v>183</v>
      </c>
      <c r="C112">
        <v>15.206</v>
      </c>
      <c r="D112">
        <v>295.55399999999997</v>
      </c>
      <c r="E112">
        <v>29.73</v>
      </c>
      <c r="F112">
        <v>3058</v>
      </c>
      <c r="G112">
        <v>17.3</v>
      </c>
      <c r="I112" s="103">
        <f t="shared" si="14"/>
        <v>98.164182578720386</v>
      </c>
      <c r="J112" s="104">
        <f t="shared" si="11"/>
        <v>20.516314158952561</v>
      </c>
      <c r="K112" s="76">
        <f t="shared" si="15"/>
        <v>205.69499343432364</v>
      </c>
      <c r="L112" s="76">
        <f t="shared" si="12"/>
        <v>154.28435924627865</v>
      </c>
      <c r="M112" s="103">
        <f t="shared" si="16"/>
        <v>7.8108668666275225</v>
      </c>
      <c r="N112" s="103">
        <f t="shared" si="13"/>
        <v>244.08958958211008</v>
      </c>
    </row>
    <row r="113" spans="1:14">
      <c r="A113" s="102">
        <v>40413</v>
      </c>
      <c r="B113" t="s">
        <v>184</v>
      </c>
      <c r="C113">
        <v>15.372999999999999</v>
      </c>
      <c r="D113">
        <v>294.255</v>
      </c>
      <c r="E113">
        <v>29.78</v>
      </c>
      <c r="F113">
        <v>3057</v>
      </c>
      <c r="G113">
        <v>17.3</v>
      </c>
      <c r="I113" s="103">
        <f t="shared" si="14"/>
        <v>97.732624481609889</v>
      </c>
      <c r="J113" s="104">
        <f t="shared" si="11"/>
        <v>20.426118516656466</v>
      </c>
      <c r="K113" s="76">
        <f t="shared" si="15"/>
        <v>204.79069883705048</v>
      </c>
      <c r="L113" s="76">
        <f t="shared" si="12"/>
        <v>153.60608064464265</v>
      </c>
      <c r="M113" s="103">
        <f t="shared" si="16"/>
        <v>7.7765280400494872</v>
      </c>
      <c r="N113" s="103">
        <f t="shared" si="13"/>
        <v>243.01650125154649</v>
      </c>
    </row>
    <row r="114" spans="1:14">
      <c r="A114" s="102">
        <v>40413</v>
      </c>
      <c r="B114" t="s">
        <v>185</v>
      </c>
      <c r="C114">
        <v>15.54</v>
      </c>
      <c r="D114">
        <v>294.255</v>
      </c>
      <c r="E114">
        <v>29.78</v>
      </c>
      <c r="F114">
        <v>3060</v>
      </c>
      <c r="G114">
        <v>17.3</v>
      </c>
      <c r="I114" s="103">
        <f t="shared" si="14"/>
        <v>97.732624481609889</v>
      </c>
      <c r="J114" s="104">
        <f t="shared" si="11"/>
        <v>20.426118516656466</v>
      </c>
      <c r="K114" s="76">
        <f t="shared" si="15"/>
        <v>204.79069883705048</v>
      </c>
      <c r="L114" s="76">
        <f t="shared" si="12"/>
        <v>153.60608064464265</v>
      </c>
      <c r="M114" s="103">
        <f t="shared" si="16"/>
        <v>7.7765280400494872</v>
      </c>
      <c r="N114" s="103">
        <f t="shared" si="13"/>
        <v>243.01650125154649</v>
      </c>
    </row>
    <row r="115" spans="1:14">
      <c r="A115" s="102">
        <v>40413</v>
      </c>
      <c r="B115" t="s">
        <v>186</v>
      </c>
      <c r="C115">
        <v>15.707000000000001</v>
      </c>
      <c r="D115">
        <v>296.26299999999998</v>
      </c>
      <c r="E115">
        <v>29.79</v>
      </c>
      <c r="F115">
        <v>3054</v>
      </c>
      <c r="G115">
        <v>17.100000000000001</v>
      </c>
      <c r="I115" s="103">
        <f t="shared" si="14"/>
        <v>97.991835920436785</v>
      </c>
      <c r="J115" s="104">
        <f t="shared" si="11"/>
        <v>20.480293707371288</v>
      </c>
      <c r="K115" s="76">
        <f t="shared" si="15"/>
        <v>205.38494843952228</v>
      </c>
      <c r="L115" s="76">
        <f t="shared" si="12"/>
        <v>154.05180573312902</v>
      </c>
      <c r="M115" s="103">
        <f t="shared" si="16"/>
        <v>7.8268561397768233</v>
      </c>
      <c r="N115" s="103">
        <f t="shared" si="13"/>
        <v>244.58925436802573</v>
      </c>
    </row>
    <row r="116" spans="1:14">
      <c r="A116" s="102">
        <v>40413</v>
      </c>
      <c r="B116" t="s">
        <v>187</v>
      </c>
      <c r="C116">
        <v>15.874000000000001</v>
      </c>
      <c r="D116">
        <v>294.18400000000003</v>
      </c>
      <c r="E116">
        <v>29.87</v>
      </c>
      <c r="F116">
        <v>3055</v>
      </c>
      <c r="G116">
        <v>17.100000000000001</v>
      </c>
      <c r="I116" s="103">
        <f t="shared" si="14"/>
        <v>97.304198960813437</v>
      </c>
      <c r="J116" s="104">
        <f t="shared" si="11"/>
        <v>20.336577582810008</v>
      </c>
      <c r="K116" s="76">
        <f t="shared" si="15"/>
        <v>203.94370305238593</v>
      </c>
      <c r="L116" s="76">
        <f t="shared" si="12"/>
        <v>152.9707798055729</v>
      </c>
      <c r="M116" s="103">
        <f t="shared" si="16"/>
        <v>7.7719328340869955</v>
      </c>
      <c r="N116" s="103">
        <f t="shared" si="13"/>
        <v>242.8729010652186</v>
      </c>
    </row>
    <row r="117" spans="1:14">
      <c r="A117" s="102">
        <v>40413</v>
      </c>
      <c r="B117" t="s">
        <v>188</v>
      </c>
      <c r="C117">
        <v>16.041</v>
      </c>
      <c r="D117">
        <v>292.37799999999999</v>
      </c>
      <c r="E117">
        <v>29.94</v>
      </c>
      <c r="F117">
        <v>3058</v>
      </c>
      <c r="G117">
        <v>17.100000000000001</v>
      </c>
      <c r="I117" s="103">
        <f t="shared" si="14"/>
        <v>96.707034906165788</v>
      </c>
      <c r="J117" s="104">
        <f t="shared" si="11"/>
        <v>20.21177029538865</v>
      </c>
      <c r="K117" s="76">
        <f t="shared" si="15"/>
        <v>202.69208339017931</v>
      </c>
      <c r="L117" s="76">
        <f t="shared" si="12"/>
        <v>152.03198526138169</v>
      </c>
      <c r="M117" s="103">
        <f t="shared" si="16"/>
        <v>7.7242358284775916</v>
      </c>
      <c r="N117" s="103">
        <f t="shared" si="13"/>
        <v>241.38236963992475</v>
      </c>
    </row>
    <row r="118" spans="1:14">
      <c r="A118" s="102">
        <v>40413</v>
      </c>
      <c r="B118" t="s">
        <v>189</v>
      </c>
      <c r="C118">
        <v>16.207000000000001</v>
      </c>
      <c r="D118">
        <v>294.44299999999998</v>
      </c>
      <c r="E118">
        <v>29.86</v>
      </c>
      <c r="F118">
        <v>3060</v>
      </c>
      <c r="G118">
        <v>17.100000000000001</v>
      </c>
      <c r="I118" s="103">
        <f t="shared" si="14"/>
        <v>97.38985128611607</v>
      </c>
      <c r="J118" s="104">
        <f t="shared" si="11"/>
        <v>20.354478918798257</v>
      </c>
      <c r="K118" s="76">
        <f t="shared" si="15"/>
        <v>204.12322513451417</v>
      </c>
      <c r="L118" s="76">
        <f t="shared" si="12"/>
        <v>153.10543281267471</v>
      </c>
      <c r="M118" s="103">
        <f t="shared" si="16"/>
        <v>7.7787741022588213</v>
      </c>
      <c r="N118" s="103">
        <f t="shared" si="13"/>
        <v>243.08669069558817</v>
      </c>
    </row>
    <row r="119" spans="1:14">
      <c r="A119" s="102">
        <v>40413</v>
      </c>
      <c r="B119" t="s">
        <v>190</v>
      </c>
      <c r="C119">
        <v>16.373999999999999</v>
      </c>
      <c r="D119">
        <v>295.48099999999999</v>
      </c>
      <c r="E119">
        <v>29.82</v>
      </c>
      <c r="F119">
        <v>3061</v>
      </c>
      <c r="G119">
        <v>17.100000000000001</v>
      </c>
      <c r="I119" s="103">
        <f t="shared" si="14"/>
        <v>97.733323128496849</v>
      </c>
      <c r="J119" s="104">
        <f t="shared" si="11"/>
        <v>20.426264533855839</v>
      </c>
      <c r="K119" s="76">
        <f t="shared" si="15"/>
        <v>204.84312129703818</v>
      </c>
      <c r="L119" s="76">
        <f t="shared" si="12"/>
        <v>153.64540083184934</v>
      </c>
      <c r="M119" s="103">
        <f t="shared" si="16"/>
        <v>7.8062080682941248</v>
      </c>
      <c r="N119" s="103">
        <f t="shared" si="13"/>
        <v>243.94400213419141</v>
      </c>
    </row>
    <row r="120" spans="1:14">
      <c r="A120" s="102">
        <v>40413</v>
      </c>
      <c r="B120" t="s">
        <v>191</v>
      </c>
      <c r="C120">
        <v>16.541</v>
      </c>
      <c r="D120">
        <v>298.88499999999999</v>
      </c>
      <c r="E120">
        <v>29.69</v>
      </c>
      <c r="F120">
        <v>3065</v>
      </c>
      <c r="G120">
        <v>17.100000000000001</v>
      </c>
      <c r="I120" s="103">
        <f t="shared" si="14"/>
        <v>98.859214758364502</v>
      </c>
      <c r="J120" s="104">
        <f t="shared" si="11"/>
        <v>20.66157588449818</v>
      </c>
      <c r="K120" s="76">
        <f t="shared" si="15"/>
        <v>207.20292190876069</v>
      </c>
      <c r="L120" s="76">
        <f t="shared" si="12"/>
        <v>155.41540174071847</v>
      </c>
      <c r="M120" s="103">
        <f t="shared" si="16"/>
        <v>7.8961358845573901</v>
      </c>
      <c r="N120" s="103">
        <f t="shared" si="13"/>
        <v>246.75424639241845</v>
      </c>
    </row>
    <row r="121" spans="1:14">
      <c r="A121" s="102">
        <v>40413</v>
      </c>
      <c r="B121" t="s">
        <v>192</v>
      </c>
      <c r="C121">
        <v>16.707999999999998</v>
      </c>
      <c r="D121">
        <v>297.04700000000003</v>
      </c>
      <c r="E121">
        <v>29.76</v>
      </c>
      <c r="F121">
        <v>3057</v>
      </c>
      <c r="G121">
        <v>17.100000000000001</v>
      </c>
      <c r="I121" s="103">
        <f t="shared" si="14"/>
        <v>98.25113126651452</v>
      </c>
      <c r="J121" s="104">
        <f t="shared" si="11"/>
        <v>20.534486434701535</v>
      </c>
      <c r="K121" s="76">
        <f t="shared" si="15"/>
        <v>205.92841576804568</v>
      </c>
      <c r="L121" s="76">
        <f t="shared" si="12"/>
        <v>154.45944087850893</v>
      </c>
      <c r="M121" s="103">
        <f t="shared" si="16"/>
        <v>7.8475667158406477</v>
      </c>
      <c r="N121" s="103">
        <f t="shared" si="13"/>
        <v>245.23645987002024</v>
      </c>
    </row>
    <row r="122" spans="1:14">
      <c r="A122" s="102">
        <v>40413</v>
      </c>
      <c r="B122" t="s">
        <v>193</v>
      </c>
      <c r="C122">
        <v>16.875</v>
      </c>
      <c r="D122">
        <v>295.74099999999999</v>
      </c>
      <c r="E122">
        <v>29.81</v>
      </c>
      <c r="F122">
        <v>3058</v>
      </c>
      <c r="G122">
        <v>17.100000000000001</v>
      </c>
      <c r="I122" s="103">
        <f t="shared" si="14"/>
        <v>97.819407302852213</v>
      </c>
      <c r="J122" s="104">
        <f t="shared" si="11"/>
        <v>20.444256126296111</v>
      </c>
      <c r="K122" s="76">
        <f t="shared" si="15"/>
        <v>205.02354850860499</v>
      </c>
      <c r="L122" s="76">
        <f t="shared" si="12"/>
        <v>153.78073274373696</v>
      </c>
      <c r="M122" s="103">
        <f t="shared" si="16"/>
        <v>7.8130838293436273</v>
      </c>
      <c r="N122" s="103">
        <f t="shared" si="13"/>
        <v>244.15886966698835</v>
      </c>
    </row>
    <row r="123" spans="1:14">
      <c r="A123" s="102">
        <v>40413</v>
      </c>
      <c r="B123" t="s">
        <v>194</v>
      </c>
      <c r="C123">
        <v>17.042000000000002</v>
      </c>
      <c r="D123">
        <v>294.44299999999998</v>
      </c>
      <c r="E123">
        <v>29.86</v>
      </c>
      <c r="F123">
        <v>3056</v>
      </c>
      <c r="G123">
        <v>17.100000000000001</v>
      </c>
      <c r="I123" s="103">
        <f t="shared" ref="I123:I142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97.38985128611607</v>
      </c>
      <c r="J123" s="104">
        <f t="shared" si="11"/>
        <v>20.354478918798257</v>
      </c>
      <c r="K123" s="76">
        <f t="shared" ref="K123:K142" si="18">($B$9-EXP(52.57-6690.9/(273.15+G123)-4.681*LN(273.15+G123)))*I123/100*0.2095</f>
        <v>204.12322513451417</v>
      </c>
      <c r="L123" s="76">
        <f t="shared" si="12"/>
        <v>153.10543281267471</v>
      </c>
      <c r="M123" s="103">
        <f t="shared" ref="M123:M142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7.7787741022588213</v>
      </c>
      <c r="N123" s="103">
        <f t="shared" si="13"/>
        <v>243.08669069558817</v>
      </c>
    </row>
    <row r="124" spans="1:14">
      <c r="A124" s="102">
        <v>40413</v>
      </c>
      <c r="B124" t="s">
        <v>195</v>
      </c>
      <c r="C124">
        <v>17.209</v>
      </c>
      <c r="D124">
        <v>297.04700000000003</v>
      </c>
      <c r="E124">
        <v>29.76</v>
      </c>
      <c r="F124">
        <v>3059</v>
      </c>
      <c r="G124">
        <v>17.100000000000001</v>
      </c>
      <c r="I124" s="103">
        <f t="shared" si="17"/>
        <v>98.25113126651452</v>
      </c>
      <c r="J124" s="104">
        <f t="shared" si="11"/>
        <v>20.534486434701535</v>
      </c>
      <c r="K124" s="76">
        <f t="shared" si="18"/>
        <v>205.92841576804568</v>
      </c>
      <c r="L124" s="76">
        <f t="shared" si="12"/>
        <v>154.45944087850893</v>
      </c>
      <c r="M124" s="103">
        <f t="shared" si="19"/>
        <v>7.8475667158406477</v>
      </c>
      <c r="N124" s="103">
        <f t="shared" si="13"/>
        <v>245.23645987002024</v>
      </c>
    </row>
    <row r="125" spans="1:14">
      <c r="A125" s="102">
        <v>40413</v>
      </c>
      <c r="B125" t="s">
        <v>196</v>
      </c>
      <c r="C125">
        <v>17.376000000000001</v>
      </c>
      <c r="D125">
        <v>291.60899999999998</v>
      </c>
      <c r="E125">
        <v>29.97</v>
      </c>
      <c r="F125">
        <v>3056</v>
      </c>
      <c r="G125">
        <v>17.100000000000001</v>
      </c>
      <c r="I125" s="103">
        <f t="shared" si="17"/>
        <v>96.4523880643426</v>
      </c>
      <c r="J125" s="104">
        <f t="shared" si="11"/>
        <v>20.158549105447602</v>
      </c>
      <c r="K125" s="76">
        <f t="shared" si="18"/>
        <v>202.15835904481031</v>
      </c>
      <c r="L125" s="76">
        <f t="shared" si="12"/>
        <v>151.63165797453556</v>
      </c>
      <c r="M125" s="103">
        <f t="shared" si="19"/>
        <v>7.7038965402228339</v>
      </c>
      <c r="N125" s="103">
        <f t="shared" si="13"/>
        <v>240.74676688196357</v>
      </c>
    </row>
    <row r="126" spans="1:14">
      <c r="A126" s="102">
        <v>40413</v>
      </c>
      <c r="B126" t="s">
        <v>197</v>
      </c>
      <c r="C126">
        <v>17.542999999999999</v>
      </c>
      <c r="D126">
        <v>295.48099999999999</v>
      </c>
      <c r="E126">
        <v>29.82</v>
      </c>
      <c r="F126">
        <v>3053</v>
      </c>
      <c r="G126">
        <v>17.100000000000001</v>
      </c>
      <c r="I126" s="103">
        <f t="shared" si="17"/>
        <v>97.733323128496849</v>
      </c>
      <c r="J126" s="104">
        <f t="shared" si="11"/>
        <v>20.426264533855839</v>
      </c>
      <c r="K126" s="76">
        <f t="shared" si="18"/>
        <v>204.84312129703818</v>
      </c>
      <c r="L126" s="76">
        <f t="shared" si="12"/>
        <v>153.64540083184934</v>
      </c>
      <c r="M126" s="103">
        <f t="shared" si="19"/>
        <v>7.8062080682941248</v>
      </c>
      <c r="N126" s="103">
        <f t="shared" si="13"/>
        <v>243.94400213419141</v>
      </c>
    </row>
    <row r="127" spans="1:14">
      <c r="A127" s="102">
        <v>40413</v>
      </c>
      <c r="B127" t="s">
        <v>198</v>
      </c>
      <c r="C127">
        <v>17.71</v>
      </c>
      <c r="D127">
        <v>294.18400000000003</v>
      </c>
      <c r="E127">
        <v>29.87</v>
      </c>
      <c r="F127">
        <v>3049</v>
      </c>
      <c r="G127">
        <v>17.100000000000001</v>
      </c>
      <c r="I127" s="103">
        <f t="shared" si="17"/>
        <v>97.304198960813437</v>
      </c>
      <c r="J127" s="104">
        <f t="shared" si="11"/>
        <v>20.336577582810008</v>
      </c>
      <c r="K127" s="76">
        <f t="shared" si="18"/>
        <v>203.94370305238593</v>
      </c>
      <c r="L127" s="76">
        <f t="shared" si="12"/>
        <v>152.9707798055729</v>
      </c>
      <c r="M127" s="103">
        <f t="shared" si="19"/>
        <v>7.7719328340869955</v>
      </c>
      <c r="N127" s="103">
        <f t="shared" si="13"/>
        <v>242.8729010652186</v>
      </c>
    </row>
    <row r="128" spans="1:14">
      <c r="A128" s="102">
        <v>40413</v>
      </c>
      <c r="B128" t="s">
        <v>199</v>
      </c>
      <c r="C128">
        <v>17.876999999999999</v>
      </c>
      <c r="D128">
        <v>300.471</v>
      </c>
      <c r="E128">
        <v>29.63</v>
      </c>
      <c r="F128">
        <v>3057</v>
      </c>
      <c r="G128">
        <v>17.100000000000001</v>
      </c>
      <c r="I128" s="103">
        <f t="shared" si="17"/>
        <v>99.38386455288969</v>
      </c>
      <c r="J128" s="104">
        <f t="shared" si="11"/>
        <v>20.771227691553946</v>
      </c>
      <c r="K128" s="76">
        <f t="shared" si="18"/>
        <v>208.3025560771097</v>
      </c>
      <c r="L128" s="76">
        <f t="shared" si="12"/>
        <v>156.24019747461762</v>
      </c>
      <c r="M128" s="103">
        <f t="shared" si="19"/>
        <v>7.9380409925384887</v>
      </c>
      <c r="N128" s="103">
        <f t="shared" si="13"/>
        <v>248.06378101682776</v>
      </c>
    </row>
    <row r="129" spans="1:14">
      <c r="A129" s="102">
        <v>40413</v>
      </c>
      <c r="B129" t="s">
        <v>200</v>
      </c>
      <c r="C129">
        <v>18.042999999999999</v>
      </c>
      <c r="D129">
        <v>299.94200000000001</v>
      </c>
      <c r="E129">
        <v>29.65</v>
      </c>
      <c r="F129">
        <v>3055</v>
      </c>
      <c r="G129">
        <v>17.100000000000001</v>
      </c>
      <c r="I129" s="103">
        <f t="shared" si="17"/>
        <v>99.208627203413684</v>
      </c>
      <c r="J129" s="104">
        <f t="shared" si="11"/>
        <v>20.734603085513459</v>
      </c>
      <c r="K129" s="76">
        <f t="shared" si="18"/>
        <v>207.93526921439562</v>
      </c>
      <c r="L129" s="76">
        <f t="shared" si="12"/>
        <v>155.96470891105415</v>
      </c>
      <c r="M129" s="103">
        <f t="shared" si="19"/>
        <v>7.9240443415748523</v>
      </c>
      <c r="N129" s="103">
        <f t="shared" si="13"/>
        <v>247.62638567421413</v>
      </c>
    </row>
    <row r="130" spans="1:14">
      <c r="A130" s="102">
        <v>40413</v>
      </c>
      <c r="B130" t="s">
        <v>201</v>
      </c>
      <c r="C130">
        <v>18.21</v>
      </c>
      <c r="D130">
        <v>297.83300000000003</v>
      </c>
      <c r="E130">
        <v>29.73</v>
      </c>
      <c r="F130">
        <v>3056</v>
      </c>
      <c r="G130">
        <v>17.100000000000001</v>
      </c>
      <c r="I130" s="103">
        <f t="shared" si="17"/>
        <v>98.51121232200758</v>
      </c>
      <c r="J130" s="104">
        <f t="shared" si="11"/>
        <v>20.588843375299586</v>
      </c>
      <c r="K130" s="76">
        <f t="shared" si="18"/>
        <v>206.47352989587884</v>
      </c>
      <c r="L130" s="76">
        <f t="shared" si="12"/>
        <v>154.86831122836352</v>
      </c>
      <c r="M130" s="103">
        <f t="shared" si="19"/>
        <v>7.8683400485056083</v>
      </c>
      <c r="N130" s="103">
        <f t="shared" si="13"/>
        <v>245.88562651580025</v>
      </c>
    </row>
    <row r="131" spans="1:14">
      <c r="A131" s="102">
        <v>40413</v>
      </c>
      <c r="B131" t="s">
        <v>202</v>
      </c>
      <c r="C131">
        <v>18.361000000000001</v>
      </c>
      <c r="D131">
        <v>299.67700000000002</v>
      </c>
      <c r="E131">
        <v>29.66</v>
      </c>
      <c r="F131">
        <v>3054</v>
      </c>
      <c r="G131">
        <v>17.100000000000001</v>
      </c>
      <c r="I131" s="103">
        <f t="shared" si="17"/>
        <v>99.12114148892303</v>
      </c>
      <c r="J131" s="104">
        <f t="shared" si="11"/>
        <v>20.71631857118491</v>
      </c>
      <c r="K131" s="76">
        <f t="shared" si="18"/>
        <v>207.75190445965785</v>
      </c>
      <c r="L131" s="76">
        <f t="shared" si="12"/>
        <v>155.82717365450401</v>
      </c>
      <c r="M131" s="103">
        <f t="shared" si="19"/>
        <v>7.9170566359647649</v>
      </c>
      <c r="N131" s="103">
        <f t="shared" si="13"/>
        <v>247.40801987389889</v>
      </c>
    </row>
    <row r="132" spans="1:14">
      <c r="A132" s="102">
        <v>40413</v>
      </c>
      <c r="B132" t="s">
        <v>203</v>
      </c>
      <c r="C132">
        <v>18.527000000000001</v>
      </c>
      <c r="D132">
        <v>296.78500000000003</v>
      </c>
      <c r="E132">
        <v>29.77</v>
      </c>
      <c r="F132">
        <v>3055</v>
      </c>
      <c r="G132">
        <v>17.100000000000001</v>
      </c>
      <c r="I132" s="103">
        <f t="shared" si="17"/>
        <v>98.164612339559966</v>
      </c>
      <c r="J132" s="104">
        <f t="shared" si="11"/>
        <v>20.516403978968032</v>
      </c>
      <c r="K132" s="76">
        <f t="shared" si="18"/>
        <v>205.74707734138295</v>
      </c>
      <c r="L132" s="76">
        <f t="shared" si="12"/>
        <v>154.32342549720445</v>
      </c>
      <c r="M132" s="103">
        <f t="shared" si="19"/>
        <v>7.8406562299998592</v>
      </c>
      <c r="N132" s="103">
        <f t="shared" si="13"/>
        <v>245.02050718749561</v>
      </c>
    </row>
    <row r="133" spans="1:14">
      <c r="A133" s="102">
        <v>40413</v>
      </c>
      <c r="B133" t="s">
        <v>204</v>
      </c>
      <c r="C133">
        <v>18.693999999999999</v>
      </c>
      <c r="D133">
        <v>296.78500000000003</v>
      </c>
      <c r="E133">
        <v>29.77</v>
      </c>
      <c r="F133">
        <v>3052</v>
      </c>
      <c r="G133">
        <v>17.100000000000001</v>
      </c>
      <c r="I133" s="103">
        <f t="shared" si="17"/>
        <v>98.164612339559966</v>
      </c>
      <c r="J133" s="104">
        <f t="shared" si="11"/>
        <v>20.516403978968032</v>
      </c>
      <c r="K133" s="76">
        <f t="shared" si="18"/>
        <v>205.74707734138295</v>
      </c>
      <c r="L133" s="76">
        <f t="shared" si="12"/>
        <v>154.32342549720445</v>
      </c>
      <c r="M133" s="103">
        <f t="shared" si="19"/>
        <v>7.8406562299998592</v>
      </c>
      <c r="N133" s="103">
        <f t="shared" si="13"/>
        <v>245.02050718749561</v>
      </c>
    </row>
    <row r="134" spans="1:14">
      <c r="A134" s="102">
        <v>40413</v>
      </c>
      <c r="B134" t="s">
        <v>205</v>
      </c>
      <c r="C134">
        <v>18.861000000000001</v>
      </c>
      <c r="D134">
        <v>297.57100000000003</v>
      </c>
      <c r="E134">
        <v>29.74</v>
      </c>
      <c r="F134">
        <v>3055</v>
      </c>
      <c r="G134">
        <v>17.100000000000001</v>
      </c>
      <c r="I134" s="103">
        <f t="shared" si="17"/>
        <v>98.424431140423877</v>
      </c>
      <c r="J134" s="104">
        <f t="shared" si="11"/>
        <v>20.570706108348592</v>
      </c>
      <c r="K134" s="76">
        <f t="shared" si="18"/>
        <v>206.29164179940966</v>
      </c>
      <c r="L134" s="76">
        <f t="shared" si="12"/>
        <v>154.73188355965982</v>
      </c>
      <c r="M134" s="103">
        <f t="shared" si="19"/>
        <v>7.8614086157233221</v>
      </c>
      <c r="N134" s="103">
        <f t="shared" si="13"/>
        <v>245.66901924135382</v>
      </c>
    </row>
    <row r="135" spans="1:14">
      <c r="A135" s="102">
        <v>40413</v>
      </c>
      <c r="B135" t="s">
        <v>206</v>
      </c>
      <c r="C135">
        <v>19.027999999999999</v>
      </c>
      <c r="D135">
        <v>297.57100000000003</v>
      </c>
      <c r="E135">
        <v>29.74</v>
      </c>
      <c r="F135">
        <v>3044</v>
      </c>
      <c r="G135">
        <v>17.100000000000001</v>
      </c>
      <c r="I135" s="103">
        <f t="shared" si="17"/>
        <v>98.424431140423877</v>
      </c>
      <c r="J135" s="104">
        <f t="shared" si="11"/>
        <v>20.570706108348592</v>
      </c>
      <c r="K135" s="76">
        <f t="shared" si="18"/>
        <v>206.29164179940966</v>
      </c>
      <c r="L135" s="76">
        <f t="shared" si="12"/>
        <v>154.73188355965982</v>
      </c>
      <c r="M135" s="103">
        <f t="shared" si="19"/>
        <v>7.8614086157233221</v>
      </c>
      <c r="N135" s="103">
        <f t="shared" si="13"/>
        <v>245.66901924135382</v>
      </c>
    </row>
    <row r="136" spans="1:14">
      <c r="A136" s="102">
        <v>40413</v>
      </c>
      <c r="B136" t="s">
        <v>207</v>
      </c>
      <c r="C136">
        <v>19.195</v>
      </c>
      <c r="D136">
        <v>298.35899999999998</v>
      </c>
      <c r="E136">
        <v>29.71</v>
      </c>
      <c r="F136">
        <v>3055</v>
      </c>
      <c r="G136">
        <v>17.100000000000001</v>
      </c>
      <c r="I136" s="103">
        <f t="shared" si="17"/>
        <v>98.685037762369575</v>
      </c>
      <c r="J136" s="104">
        <f t="shared" si="11"/>
        <v>20.62517289233524</v>
      </c>
      <c r="K136" s="76">
        <f t="shared" si="18"/>
        <v>206.83785748267098</v>
      </c>
      <c r="L136" s="76">
        <f t="shared" si="12"/>
        <v>155.14158014631568</v>
      </c>
      <c r="M136" s="103">
        <f t="shared" si="19"/>
        <v>7.8822239267120677</v>
      </c>
      <c r="N136" s="103">
        <f t="shared" si="13"/>
        <v>246.31949770975211</v>
      </c>
    </row>
    <row r="137" spans="1:14">
      <c r="A137" s="102">
        <v>40413</v>
      </c>
      <c r="B137" t="s">
        <v>208</v>
      </c>
      <c r="C137">
        <v>19.361999999999998</v>
      </c>
      <c r="D137">
        <v>294.96100000000001</v>
      </c>
      <c r="E137">
        <v>29.84</v>
      </c>
      <c r="F137">
        <v>3055</v>
      </c>
      <c r="G137">
        <v>17.100000000000001</v>
      </c>
      <c r="I137" s="103">
        <f t="shared" si="17"/>
        <v>97.561414467953639</v>
      </c>
      <c r="J137" s="104">
        <f t="shared" si="11"/>
        <v>20.390335623802308</v>
      </c>
      <c r="K137" s="76">
        <f t="shared" si="18"/>
        <v>204.48281116456306</v>
      </c>
      <c r="L137" s="76">
        <f t="shared" si="12"/>
        <v>153.37514526076944</v>
      </c>
      <c r="M137" s="103">
        <f t="shared" si="19"/>
        <v>7.7924772881468289</v>
      </c>
      <c r="N137" s="103">
        <f t="shared" si="13"/>
        <v>243.5149152545884</v>
      </c>
    </row>
    <row r="138" spans="1:14">
      <c r="A138" s="102">
        <v>40413</v>
      </c>
      <c r="B138" t="s">
        <v>209</v>
      </c>
      <c r="C138">
        <v>19.529</v>
      </c>
      <c r="D138">
        <v>294.96100000000001</v>
      </c>
      <c r="E138">
        <v>29.84</v>
      </c>
      <c r="F138">
        <v>3049</v>
      </c>
      <c r="G138">
        <v>17.100000000000001</v>
      </c>
      <c r="I138" s="103">
        <f t="shared" si="17"/>
        <v>97.561414467953639</v>
      </c>
      <c r="J138" s="104">
        <f t="shared" si="11"/>
        <v>20.390335623802308</v>
      </c>
      <c r="K138" s="76">
        <f t="shared" si="18"/>
        <v>204.48281116456306</v>
      </c>
      <c r="L138" s="76">
        <f t="shared" si="12"/>
        <v>153.37514526076944</v>
      </c>
      <c r="M138" s="103">
        <f t="shared" si="19"/>
        <v>7.7924772881468289</v>
      </c>
      <c r="N138" s="103">
        <f t="shared" si="13"/>
        <v>243.5149152545884</v>
      </c>
    </row>
    <row r="139" spans="1:14">
      <c r="A139" s="102">
        <v>40413</v>
      </c>
      <c r="B139" t="s">
        <v>210</v>
      </c>
      <c r="C139">
        <v>19.696000000000002</v>
      </c>
      <c r="D139">
        <v>294.96100000000001</v>
      </c>
      <c r="E139">
        <v>29.84</v>
      </c>
      <c r="F139">
        <v>3049</v>
      </c>
      <c r="G139">
        <v>17.100000000000001</v>
      </c>
      <c r="I139" s="103">
        <f t="shared" si="17"/>
        <v>97.561414467953639</v>
      </c>
      <c r="J139" s="104">
        <f t="shared" si="11"/>
        <v>20.390335623802308</v>
      </c>
      <c r="K139" s="76">
        <f t="shared" si="18"/>
        <v>204.48281116456306</v>
      </c>
      <c r="L139" s="76">
        <f t="shared" si="12"/>
        <v>153.37514526076944</v>
      </c>
      <c r="M139" s="103">
        <f t="shared" si="19"/>
        <v>7.7924772881468289</v>
      </c>
      <c r="N139" s="103">
        <f t="shared" si="13"/>
        <v>243.5149152545884</v>
      </c>
    </row>
    <row r="140" spans="1:14">
      <c r="A140" s="102">
        <v>40413</v>
      </c>
      <c r="B140" t="s">
        <v>211</v>
      </c>
      <c r="C140">
        <v>19.863</v>
      </c>
      <c r="D140">
        <v>298.35899999999998</v>
      </c>
      <c r="E140">
        <v>29.71</v>
      </c>
      <c r="F140">
        <v>3046</v>
      </c>
      <c r="G140">
        <v>17.100000000000001</v>
      </c>
      <c r="I140" s="103">
        <f t="shared" si="17"/>
        <v>98.685037762369575</v>
      </c>
      <c r="J140" s="104">
        <f t="shared" si="11"/>
        <v>20.62517289233524</v>
      </c>
      <c r="K140" s="76">
        <f t="shared" si="18"/>
        <v>206.83785748267098</v>
      </c>
      <c r="L140" s="76">
        <f t="shared" si="12"/>
        <v>155.14158014631568</v>
      </c>
      <c r="M140" s="103">
        <f t="shared" si="19"/>
        <v>7.8822239267120677</v>
      </c>
      <c r="N140" s="103">
        <f t="shared" si="13"/>
        <v>246.31949770975211</v>
      </c>
    </row>
    <row r="141" spans="1:14">
      <c r="A141" s="102">
        <v>40413</v>
      </c>
      <c r="B141" t="s">
        <v>212</v>
      </c>
      <c r="C141">
        <v>20.03</v>
      </c>
      <c r="D141">
        <v>297.38499999999999</v>
      </c>
      <c r="E141">
        <v>29.66</v>
      </c>
      <c r="F141">
        <v>3050</v>
      </c>
      <c r="G141">
        <v>17.3</v>
      </c>
      <c r="I141" s="103">
        <f t="shared" si="17"/>
        <v>98.772036090193694</v>
      </c>
      <c r="J141" s="104">
        <f t="shared" si="11"/>
        <v>20.643355542850482</v>
      </c>
      <c r="K141" s="76">
        <f t="shared" si="18"/>
        <v>206.96870061312347</v>
      </c>
      <c r="L141" s="76">
        <f t="shared" si="12"/>
        <v>155.23972083611366</v>
      </c>
      <c r="M141" s="103">
        <f t="shared" si="19"/>
        <v>7.859233416705222</v>
      </c>
      <c r="N141" s="103">
        <f t="shared" si="13"/>
        <v>245.60104427203819</v>
      </c>
    </row>
    <row r="142" spans="1:14">
      <c r="A142" s="102">
        <v>40413</v>
      </c>
      <c r="B142" t="s">
        <v>213</v>
      </c>
      <c r="C142">
        <v>20.196999999999999</v>
      </c>
      <c r="D142">
        <v>296.07600000000002</v>
      </c>
      <c r="E142">
        <v>29.71</v>
      </c>
      <c r="F142">
        <v>3053</v>
      </c>
      <c r="G142">
        <v>17.3</v>
      </c>
      <c r="I142" s="103">
        <f t="shared" si="17"/>
        <v>98.337416476182696</v>
      </c>
      <c r="J142" s="104">
        <f t="shared" si="11"/>
        <v>20.552520043522183</v>
      </c>
      <c r="K142" s="76">
        <f t="shared" si="18"/>
        <v>206.05799085828258</v>
      </c>
      <c r="L142" s="76">
        <f t="shared" si="12"/>
        <v>154.5566304573008</v>
      </c>
      <c r="M142" s="103">
        <f t="shared" si="19"/>
        <v>7.824650987009516</v>
      </c>
      <c r="N142" s="103">
        <f t="shared" si="13"/>
        <v>244.52034334404738</v>
      </c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2013-11-10T21:10:01Z</dcterms:modified>
</cp:coreProperties>
</file>