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D13" i="2"/>
  <c r="D15" i="2"/>
  <c r="F15" i="2"/>
  <c r="J16" i="2"/>
  <c r="B45" i="1"/>
  <c r="B34" i="1"/>
  <c r="B32" i="1"/>
  <c r="B33" i="1"/>
  <c r="B31" i="1"/>
  <c r="B40" i="1"/>
  <c r="B44" i="1"/>
  <c r="D16" i="2"/>
  <c r="D14" i="2"/>
  <c r="J15" i="2"/>
  <c r="B39" i="1"/>
  <c r="B38" i="1"/>
  <c r="F13" i="2"/>
  <c r="F14" i="2"/>
  <c r="H13" i="2"/>
  <c r="Q46" i="2"/>
  <c r="P21" i="2"/>
  <c r="Q21" i="2"/>
  <c r="R21" i="2"/>
  <c r="I45" i="2"/>
  <c r="I47" i="2"/>
  <c r="I49" i="2"/>
  <c r="I51" i="2"/>
  <c r="I53" i="2"/>
  <c r="I55" i="2"/>
  <c r="I57" i="2"/>
  <c r="I59" i="2"/>
  <c r="I61" i="2"/>
  <c r="I63" i="2"/>
  <c r="I65" i="2"/>
  <c r="I67" i="2"/>
  <c r="I69" i="2"/>
  <c r="I71" i="2"/>
  <c r="I78" i="2"/>
  <c r="I80" i="2"/>
  <c r="I82" i="2"/>
  <c r="I84" i="2"/>
  <c r="I86" i="2"/>
  <c r="I43" i="2"/>
  <c r="I76" i="2"/>
  <c r="I77" i="2"/>
  <c r="I37" i="2"/>
  <c r="I38" i="2"/>
  <c r="I24" i="2"/>
  <c r="I25" i="2"/>
  <c r="I81" i="2"/>
  <c r="I85" i="2"/>
  <c r="I46" i="2"/>
  <c r="I50" i="2"/>
  <c r="I73" i="2"/>
  <c r="I41" i="2"/>
  <c r="I42" i="2"/>
  <c r="I79" i="2"/>
  <c r="I83" i="2"/>
  <c r="I48" i="2"/>
  <c r="I58" i="2"/>
  <c r="I66" i="2"/>
  <c r="I39" i="2"/>
  <c r="I27" i="2"/>
  <c r="I31" i="2"/>
  <c r="I35" i="2"/>
  <c r="I44" i="2"/>
  <c r="I56" i="2"/>
  <c r="I64" i="2"/>
  <c r="I72" i="2"/>
  <c r="I74" i="2"/>
  <c r="I22" i="2"/>
  <c r="I30" i="2"/>
  <c r="I34" i="2"/>
  <c r="H14" i="2"/>
  <c r="I75" i="2"/>
  <c r="I32" i="2"/>
  <c r="I36" i="2"/>
  <c r="I54" i="2"/>
  <c r="I62" i="2"/>
  <c r="I70" i="2"/>
  <c r="I40" i="2"/>
  <c r="I26" i="2"/>
  <c r="I29" i="2"/>
  <c r="I33" i="2"/>
  <c r="I21" i="2"/>
  <c r="I52" i="2"/>
  <c r="I60" i="2"/>
  <c r="I68" i="2"/>
  <c r="I23" i="2"/>
  <c r="I28" i="2"/>
  <c r="B35" i="1"/>
  <c r="B36" i="1"/>
  <c r="J33" i="2"/>
  <c r="M33" i="2"/>
  <c r="N33" i="2"/>
  <c r="K33" i="2"/>
  <c r="L33" i="2"/>
  <c r="J32" i="2"/>
  <c r="K32" i="2"/>
  <c r="L32" i="2"/>
  <c r="M32" i="2"/>
  <c r="N32" i="2"/>
  <c r="J31" i="2"/>
  <c r="K31" i="2"/>
  <c r="L31" i="2"/>
  <c r="M31" i="2"/>
  <c r="N31" i="2"/>
  <c r="K46" i="2"/>
  <c r="L46" i="2"/>
  <c r="J46" i="2"/>
  <c r="M46" i="2"/>
  <c r="N46" i="2"/>
  <c r="J24" i="2"/>
  <c r="M24" i="2"/>
  <c r="N24" i="2"/>
  <c r="K24" i="2"/>
  <c r="L24" i="2"/>
  <c r="J82" i="2"/>
  <c r="M82" i="2"/>
  <c r="N82" i="2"/>
  <c r="K82" i="2"/>
  <c r="L82" i="2"/>
  <c r="M69" i="2"/>
  <c r="N69" i="2"/>
  <c r="J69" i="2"/>
  <c r="K69" i="2"/>
  <c r="L69" i="2"/>
  <c r="M61" i="2"/>
  <c r="N61" i="2"/>
  <c r="J61" i="2"/>
  <c r="K61" i="2"/>
  <c r="L61" i="2"/>
  <c r="M53" i="2"/>
  <c r="N53" i="2"/>
  <c r="J53" i="2"/>
  <c r="K53" i="2"/>
  <c r="L53" i="2"/>
  <c r="M45" i="2"/>
  <c r="N45" i="2"/>
  <c r="J45" i="2"/>
  <c r="K45" i="2"/>
  <c r="L45" i="2"/>
  <c r="B42" i="1"/>
  <c r="B43" i="1"/>
  <c r="K60" i="2"/>
  <c r="L60" i="2"/>
  <c r="J60" i="2"/>
  <c r="M60" i="2"/>
  <c r="N60" i="2"/>
  <c r="J29" i="2"/>
  <c r="M29" i="2"/>
  <c r="N29" i="2"/>
  <c r="K29" i="2"/>
  <c r="L29" i="2"/>
  <c r="K62" i="2"/>
  <c r="L62" i="2"/>
  <c r="J62" i="2"/>
  <c r="M62" i="2"/>
  <c r="N62" i="2"/>
  <c r="J75" i="2"/>
  <c r="M75" i="2"/>
  <c r="N75" i="2"/>
  <c r="K75" i="2"/>
  <c r="L75" i="2"/>
  <c r="J22" i="2"/>
  <c r="K22" i="2"/>
  <c r="L22" i="2"/>
  <c r="M22" i="2"/>
  <c r="N22" i="2"/>
  <c r="K56" i="2"/>
  <c r="L56" i="2"/>
  <c r="J56" i="2"/>
  <c r="M56" i="2"/>
  <c r="N56" i="2"/>
  <c r="J27" i="2"/>
  <c r="K27" i="2"/>
  <c r="L27" i="2"/>
  <c r="M27" i="2"/>
  <c r="N27" i="2"/>
  <c r="K48" i="2"/>
  <c r="L48" i="2"/>
  <c r="J48" i="2"/>
  <c r="M48" i="2"/>
  <c r="N48" i="2"/>
  <c r="J41" i="2"/>
  <c r="K41" i="2"/>
  <c r="L41" i="2"/>
  <c r="M41" i="2"/>
  <c r="N41" i="2"/>
  <c r="K85" i="2"/>
  <c r="L85" i="2"/>
  <c r="J85" i="2"/>
  <c r="M85" i="2"/>
  <c r="N85" i="2"/>
  <c r="K38" i="2"/>
  <c r="L38" i="2"/>
  <c r="J38" i="2"/>
  <c r="M38" i="2"/>
  <c r="N38" i="2"/>
  <c r="J43" i="2"/>
  <c r="M43" i="2"/>
  <c r="N43" i="2"/>
  <c r="K43" i="2"/>
  <c r="L43" i="2"/>
  <c r="J80" i="2"/>
  <c r="M80" i="2"/>
  <c r="N80" i="2"/>
  <c r="K80" i="2"/>
  <c r="L80" i="2"/>
  <c r="M67" i="2"/>
  <c r="N67" i="2"/>
  <c r="J67" i="2"/>
  <c r="K67" i="2"/>
  <c r="L67" i="2"/>
  <c r="M59" i="2"/>
  <c r="N59" i="2"/>
  <c r="J59" i="2"/>
  <c r="K59" i="2"/>
  <c r="L59" i="2"/>
  <c r="M51" i="2"/>
  <c r="N51" i="2"/>
  <c r="J51" i="2"/>
  <c r="K51" i="2"/>
  <c r="L51" i="2"/>
  <c r="K68" i="2"/>
  <c r="L68" i="2"/>
  <c r="J68" i="2"/>
  <c r="M68" i="2"/>
  <c r="N68" i="2"/>
  <c r="J30" i="2"/>
  <c r="K30" i="2"/>
  <c r="L30" i="2"/>
  <c r="M30" i="2"/>
  <c r="N30" i="2"/>
  <c r="K58" i="2"/>
  <c r="L58" i="2"/>
  <c r="J58" i="2"/>
  <c r="M58" i="2"/>
  <c r="N58" i="2"/>
  <c r="J76" i="2"/>
  <c r="K76" i="2"/>
  <c r="L76" i="2"/>
  <c r="M76" i="2"/>
  <c r="N76" i="2"/>
  <c r="J28" i="2"/>
  <c r="K28" i="2"/>
  <c r="L28" i="2"/>
  <c r="M28" i="2"/>
  <c r="N28" i="2"/>
  <c r="K52" i="2"/>
  <c r="L52" i="2"/>
  <c r="J52" i="2"/>
  <c r="M52" i="2"/>
  <c r="N52" i="2"/>
  <c r="J26" i="2"/>
  <c r="M26" i="2"/>
  <c r="N26" i="2"/>
  <c r="K26" i="2"/>
  <c r="L26" i="2"/>
  <c r="K54" i="2"/>
  <c r="L54" i="2"/>
  <c r="J54" i="2"/>
  <c r="M54" i="2"/>
  <c r="N54" i="2"/>
  <c r="J13" i="2"/>
  <c r="J14" i="2"/>
  <c r="J74" i="2"/>
  <c r="K74" i="2"/>
  <c r="L74" i="2"/>
  <c r="M74" i="2"/>
  <c r="N74" i="2"/>
  <c r="K44" i="2"/>
  <c r="L44" i="2"/>
  <c r="J44" i="2"/>
  <c r="M44" i="2"/>
  <c r="N44" i="2"/>
  <c r="J39" i="2"/>
  <c r="M39" i="2"/>
  <c r="N39" i="2"/>
  <c r="K39" i="2"/>
  <c r="L39" i="2"/>
  <c r="K83" i="2"/>
  <c r="L83" i="2"/>
  <c r="J83" i="2"/>
  <c r="M83" i="2"/>
  <c r="N83" i="2"/>
  <c r="K73" i="2"/>
  <c r="L73" i="2"/>
  <c r="M73" i="2"/>
  <c r="N73" i="2"/>
  <c r="J73" i="2"/>
  <c r="K81" i="2"/>
  <c r="L81" i="2"/>
  <c r="J81" i="2"/>
  <c r="M81" i="2"/>
  <c r="N81" i="2"/>
  <c r="J37" i="2"/>
  <c r="K37" i="2"/>
  <c r="L37" i="2"/>
  <c r="M37" i="2"/>
  <c r="N37" i="2"/>
  <c r="J86" i="2"/>
  <c r="M86" i="2"/>
  <c r="N86" i="2"/>
  <c r="K86" i="2"/>
  <c r="L86" i="2"/>
  <c r="J78" i="2"/>
  <c r="M78" i="2"/>
  <c r="N78" i="2"/>
  <c r="K78" i="2"/>
  <c r="L78" i="2"/>
  <c r="M65" i="2"/>
  <c r="N65" i="2"/>
  <c r="J65" i="2"/>
  <c r="K65" i="2"/>
  <c r="L65" i="2"/>
  <c r="M57" i="2"/>
  <c r="N57" i="2"/>
  <c r="J57" i="2"/>
  <c r="K57" i="2"/>
  <c r="L57" i="2"/>
  <c r="M49" i="2"/>
  <c r="N49" i="2"/>
  <c r="J49" i="2"/>
  <c r="K49" i="2"/>
  <c r="L49" i="2"/>
  <c r="K70" i="2"/>
  <c r="L70" i="2"/>
  <c r="J70" i="2"/>
  <c r="M70" i="2"/>
  <c r="N70" i="2"/>
  <c r="K64" i="2"/>
  <c r="L64" i="2"/>
  <c r="J64" i="2"/>
  <c r="M64" i="2"/>
  <c r="N64" i="2"/>
  <c r="K42" i="2"/>
  <c r="L42" i="2"/>
  <c r="M42" i="2"/>
  <c r="N42" i="2"/>
  <c r="J42" i="2"/>
  <c r="J23" i="2"/>
  <c r="M23" i="2"/>
  <c r="N23" i="2"/>
  <c r="K23" i="2"/>
  <c r="L23" i="2"/>
  <c r="M21" i="2"/>
  <c r="N21" i="2"/>
  <c r="K21" i="2"/>
  <c r="L21" i="2"/>
  <c r="J21" i="2"/>
  <c r="M40" i="2"/>
  <c r="N40" i="2"/>
  <c r="J40" i="2"/>
  <c r="K40" i="2"/>
  <c r="L40" i="2"/>
  <c r="J36" i="2"/>
  <c r="K36" i="2"/>
  <c r="L36" i="2"/>
  <c r="M36" i="2"/>
  <c r="N36" i="2"/>
  <c r="J34" i="2"/>
  <c r="K34" i="2"/>
  <c r="L34" i="2"/>
  <c r="M34" i="2"/>
  <c r="N34" i="2"/>
  <c r="K72" i="2"/>
  <c r="L72" i="2"/>
  <c r="J72" i="2"/>
  <c r="M72" i="2"/>
  <c r="N72" i="2"/>
  <c r="J35" i="2"/>
  <c r="K35" i="2"/>
  <c r="L35" i="2"/>
  <c r="M35" i="2"/>
  <c r="N35" i="2"/>
  <c r="K66" i="2"/>
  <c r="L66" i="2"/>
  <c r="J66" i="2"/>
  <c r="M66" i="2"/>
  <c r="N66" i="2"/>
  <c r="K79" i="2"/>
  <c r="L79" i="2"/>
  <c r="J79" i="2"/>
  <c r="M79" i="2"/>
  <c r="N79" i="2"/>
  <c r="K50" i="2"/>
  <c r="L50" i="2"/>
  <c r="J50" i="2"/>
  <c r="M50" i="2"/>
  <c r="N50" i="2"/>
  <c r="K25" i="2"/>
  <c r="L25" i="2"/>
  <c r="J25" i="2"/>
  <c r="M25" i="2"/>
  <c r="N25" i="2"/>
  <c r="K77" i="2"/>
  <c r="L77" i="2"/>
  <c r="J77" i="2"/>
  <c r="M77" i="2"/>
  <c r="N77" i="2"/>
  <c r="J84" i="2"/>
  <c r="M84" i="2"/>
  <c r="N84" i="2"/>
  <c r="K84" i="2"/>
  <c r="L84" i="2"/>
  <c r="M71" i="2"/>
  <c r="N71" i="2"/>
  <c r="J71" i="2"/>
  <c r="K71" i="2"/>
  <c r="L71" i="2"/>
  <c r="M63" i="2"/>
  <c r="N63" i="2"/>
  <c r="J63" i="2"/>
  <c r="K63" i="2"/>
  <c r="L63" i="2"/>
  <c r="M55" i="2"/>
  <c r="N55" i="2"/>
  <c r="J55" i="2"/>
  <c r="K55" i="2"/>
  <c r="L55" i="2"/>
  <c r="M47" i="2"/>
  <c r="N47" i="2"/>
  <c r="J47" i="2"/>
  <c r="K47" i="2"/>
  <c r="L47" i="2"/>
  <c r="B18" i="1"/>
  <c r="B19" i="1"/>
  <c r="B20" i="1"/>
  <c r="B21" i="1"/>
  <c r="B22" i="1"/>
  <c r="B24" i="1"/>
  <c r="B23" i="1"/>
</calcChain>
</file>

<file path=xl/sharedStrings.xml><?xml version="1.0" encoding="utf-8"?>
<sst xmlns="http://schemas.openxmlformats.org/spreadsheetml/2006/main" count="185" uniqueCount="158">
  <si>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</si>
  <si>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</si>
  <si>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</si>
  <si>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</si>
  <si>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</si>
  <si>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</si>
  <si>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</si>
  <si>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</si>
  <si>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</si>
  <si>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</si>
  <si>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</si>
  <si>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</si>
  <si>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</si>
  <si>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</si>
  <si>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</si>
  <si>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</si>
  <si>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</si>
  <si>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</si>
  <si>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</si>
  <si>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</si>
  <si>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</si>
  <si>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</si>
  <si>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</si>
  <si>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</si>
  <si>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</si>
  <si>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</si>
  <si>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</si>
  <si>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</si>
  <si>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</si>
  <si>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</si>
  <si>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</si>
  <si>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</si>
  <si>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</si>
  <si>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</si>
  <si>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</si>
  <si>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</si>
  <si>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</si>
  <si>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</si>
  <si>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</si>
  <si>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</si>
  <si>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</si>
  <si>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</si>
  <si>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</si>
  <si>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</si>
  <si>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</si>
  <si>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</si>
  <si>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</si>
  <si>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</si>
  <si>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</si>
  <si>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</si>
  <si>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</si>
  <si>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</si>
  <si>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</si>
  <si>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</si>
  <si>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</si>
  <si>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</si>
  <si>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</si>
  <si>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</si>
  <si>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</si>
  <si>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</si>
  <si>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</si>
  <si>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</si>
  <si>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</si>
  <si>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</si>
  <si>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</si>
  <si>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</si>
  <si>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</si>
  <si>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</si>
  <si>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</si>
  <si>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</si>
  <si>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</si>
  <si>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</si>
  <si>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</si>
  <si>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</si>
  <si>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</si>
  <si>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</si>
  <si>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</si>
  <si>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</si>
  <si>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</si>
  <si>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</si>
  <si>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</si>
  <si>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</si>
  <si>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</si>
  <si>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</si>
  <si>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</si>
  <si>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</si>
  <si>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</si>
  <si>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</si>
  <si>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</si>
  <si>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</si>
  <si>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</si>
  <si>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</si>
  <si>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17:54:59</t>
  </si>
  <si>
    <t xml:space="preserve">   17:55:11</t>
  </si>
  <si>
    <t xml:space="preserve">   17:55:21</t>
  </si>
  <si>
    <t xml:space="preserve">   17:55:31</t>
  </si>
  <si>
    <t xml:space="preserve">   17:55:41</t>
  </si>
  <si>
    <t xml:space="preserve">   17:55:51</t>
  </si>
  <si>
    <t xml:space="preserve">   17:56:01</t>
  </si>
  <si>
    <t xml:space="preserve">   17:56:11</t>
  </si>
  <si>
    <t xml:space="preserve">   17:56:21</t>
  </si>
  <si>
    <t xml:space="preserve">   17:56:31</t>
  </si>
  <si>
    <t xml:space="preserve">   17:56:41</t>
  </si>
  <si>
    <t xml:space="preserve">   17:56:51</t>
  </si>
  <si>
    <t xml:space="preserve">   17:57:01</t>
  </si>
  <si>
    <t xml:space="preserve">   17:57:11</t>
  </si>
  <si>
    <t xml:space="preserve">   17:57:21</t>
  </si>
  <si>
    <t xml:space="preserve">   17:57:31</t>
  </si>
  <si>
    <t xml:space="preserve">   17:57:41</t>
  </si>
  <si>
    <t xml:space="preserve">   17:57:51</t>
  </si>
  <si>
    <t xml:space="preserve">   17:58:01</t>
  </si>
  <si>
    <t xml:space="preserve">   17:58:11</t>
  </si>
  <si>
    <t xml:space="preserve">   17:58:21</t>
  </si>
  <si>
    <t xml:space="preserve">   17:58:31</t>
  </si>
  <si>
    <t xml:space="preserve">   17:58:41</t>
  </si>
  <si>
    <t xml:space="preserve">   17:58:51</t>
  </si>
  <si>
    <t xml:space="preserve">   17:59:01</t>
  </si>
  <si>
    <t xml:space="preserve">   17:59:11</t>
  </si>
  <si>
    <t xml:space="preserve">   17:59:21</t>
  </si>
  <si>
    <t xml:space="preserve">   17:59:31</t>
  </si>
  <si>
    <t xml:space="preserve">   17:59:41</t>
  </si>
  <si>
    <t xml:space="preserve">   17:59:51</t>
  </si>
  <si>
    <t xml:space="preserve">   18:00:01</t>
  </si>
  <si>
    <t xml:space="preserve">   18:00:11</t>
  </si>
  <si>
    <t xml:space="preserve">   18:00:21</t>
  </si>
  <si>
    <t xml:space="preserve">   18:00:31</t>
  </si>
  <si>
    <t xml:space="preserve">   18:00:41</t>
  </si>
  <si>
    <t xml:space="preserve">   18:00:51</t>
  </si>
  <si>
    <t xml:space="preserve">   18:01:01</t>
  </si>
  <si>
    <t xml:space="preserve">   18:01:11</t>
  </si>
  <si>
    <t xml:space="preserve">   18:01:21</t>
  </si>
  <si>
    <t xml:space="preserve">   18:01:31</t>
  </si>
  <si>
    <t xml:space="preserve">   18:01:41</t>
  </si>
  <si>
    <t xml:space="preserve">   18:01:50</t>
  </si>
  <si>
    <t xml:space="preserve">   18:02:00</t>
  </si>
  <si>
    <t xml:space="preserve">   18:02:10</t>
  </si>
  <si>
    <t xml:space="preserve">   18:02:20</t>
  </si>
  <si>
    <t xml:space="preserve">   18:02:30</t>
  </si>
  <si>
    <t xml:space="preserve">   18:02:40</t>
  </si>
  <si>
    <t xml:space="preserve">   18:02:50</t>
  </si>
  <si>
    <t xml:space="preserve">   18:03:00</t>
  </si>
  <si>
    <t xml:space="preserve">   18:03:10</t>
  </si>
  <si>
    <t xml:space="preserve">   18:03:20</t>
  </si>
  <si>
    <t xml:space="preserve">   18:03:30</t>
  </si>
  <si>
    <t xml:space="preserve">   18:03:40</t>
  </si>
  <si>
    <t xml:space="preserve">   18:03:50</t>
  </si>
  <si>
    <t xml:space="preserve">   18:04:00</t>
  </si>
  <si>
    <t xml:space="preserve">   18:04:10</t>
  </si>
  <si>
    <t xml:space="preserve">   18:04:21</t>
  </si>
  <si>
    <t xml:space="preserve">   18:04:31</t>
  </si>
  <si>
    <t xml:space="preserve">   18:04:41</t>
  </si>
  <si>
    <t xml:space="preserve">   18:04:51</t>
  </si>
  <si>
    <t xml:space="preserve">   18:05:01</t>
  </si>
  <si>
    <t xml:space="preserve">   18:05:11</t>
  </si>
  <si>
    <t xml:space="preserve">   18:05:21</t>
  </si>
  <si>
    <t xml:space="preserve">   18:05:31</t>
  </si>
  <si>
    <t xml:space="preserve">   18:05:41</t>
  </si>
  <si>
    <t xml:space="preserve">   18:05:51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</si>
</sst>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horizontal="center" vertical="center"/>
    </xf>
    <xf numFmtId="0" fontId="4" fillId="0" borderId="19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4" fillId="0" borderId="21" xfId="0" applyFont="1" applyFill="1" applyBorder="1" applyAlignment="1">
      <alignment horizontal="left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horizontal="center" vertical="center" wrapText="1"/>
    </xf>
    <xf numFmtId="0" fontId="0" fillId="0" borderId="24" xfId="0" applyFill="1" applyBorder="1" applyAlignment="1">
      <alignment wrapText="1"/>
    </xf>
    <xf numFmtId="0" fontId="4" fillId="0" borderId="25" xfId="0" applyFont="1" applyFill="1" applyBorder="1" applyAlignment="1">
      <alignment wrapText="1"/>
    </xf>
    <xf numFmtId="172" fontId="1" fillId="0" borderId="26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96085436976835"/>
                  <c:y val="-0.453632682388304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values'!$N$27:$N$86</c:f>
              <c:numCache>
                <c:formatCode>0.00</c:formatCode>
                <c:ptCount val="60"/>
                <c:pt idx="0">
                  <c:v>260.3828607083642</c:v>
                </c:pt>
                <c:pt idx="1">
                  <c:v>259.7059441961218</c:v>
                </c:pt>
                <c:pt idx="2">
                  <c:v>261.9701684156703</c:v>
                </c:pt>
                <c:pt idx="3">
                  <c:v>261.2885462922529</c:v>
                </c:pt>
                <c:pt idx="4">
                  <c:v>262.4257104079147</c:v>
                </c:pt>
                <c:pt idx="5">
                  <c:v>260.8352553486926</c:v>
                </c:pt>
                <c:pt idx="6">
                  <c:v>262.653820463715</c:v>
                </c:pt>
                <c:pt idx="7">
                  <c:v>260.6089461371381</c:v>
                </c:pt>
                <c:pt idx="8">
                  <c:v>260.3828607083642</c:v>
                </c:pt>
                <c:pt idx="9">
                  <c:v>260.8352553486926</c:v>
                </c:pt>
                <c:pt idx="10">
                  <c:v>263.3395104285584</c:v>
                </c:pt>
                <c:pt idx="11">
                  <c:v>262.1978264905686</c:v>
                </c:pt>
                <c:pt idx="12">
                  <c:v>260.1569987698919</c:v>
                </c:pt>
                <c:pt idx="13">
                  <c:v>261.742735887658</c:v>
                </c:pt>
                <c:pt idx="14">
                  <c:v>260.8352553486926</c:v>
                </c:pt>
                <c:pt idx="15">
                  <c:v>262.4257104079147</c:v>
                </c:pt>
                <c:pt idx="16">
                  <c:v>260.3828607083642</c:v>
                </c:pt>
                <c:pt idx="17">
                  <c:v>261.2885462922529</c:v>
                </c:pt>
                <c:pt idx="18">
                  <c:v>261.0617886359451</c:v>
                </c:pt>
                <c:pt idx="19">
                  <c:v>261.1251056636063</c:v>
                </c:pt>
                <c:pt idx="20">
                  <c:v>260.8986406890995</c:v>
                </c:pt>
                <c:pt idx="21">
                  <c:v>262.7166493641026</c:v>
                </c:pt>
                <c:pt idx="22">
                  <c:v>262.7166493641026</c:v>
                </c:pt>
                <c:pt idx="23">
                  <c:v>261.3517946536787</c:v>
                </c:pt>
                <c:pt idx="24">
                  <c:v>263.4021247677846</c:v>
                </c:pt>
                <c:pt idx="25">
                  <c:v>263.4021247677846</c:v>
                </c:pt>
                <c:pt idx="26">
                  <c:v>262.9449146939406</c:v>
                </c:pt>
                <c:pt idx="27">
                  <c:v>262.03320865026</c:v>
                </c:pt>
                <c:pt idx="28">
                  <c:v>261.5787079523943</c:v>
                </c:pt>
                <c:pt idx="29">
                  <c:v>259.3196337767811</c:v>
                </c:pt>
                <c:pt idx="30">
                  <c:v>261.8058458532691</c:v>
                </c:pt>
                <c:pt idx="31">
                  <c:v>258.8065041116091</c:v>
                </c:pt>
                <c:pt idx="32">
                  <c:v>261.2885462922529</c:v>
                </c:pt>
                <c:pt idx="33">
                  <c:v>259.0310312258757</c:v>
                </c:pt>
                <c:pt idx="34">
                  <c:v>261.5155286114112</c:v>
                </c:pt>
                <c:pt idx="35">
                  <c:v>260.1569987698919</c:v>
                </c:pt>
                <c:pt idx="36">
                  <c:v>259.7059441961218</c:v>
                </c:pt>
                <c:pt idx="37">
                  <c:v>258.8065041116091</c:v>
                </c:pt>
                <c:pt idx="38">
                  <c:v>259.4807509780516</c:v>
                </c:pt>
                <c:pt idx="39">
                  <c:v>259.4807509780516</c:v>
                </c:pt>
                <c:pt idx="40">
                  <c:v>259.2557800847354</c:v>
                </c:pt>
                <c:pt idx="41">
                  <c:v>261.2885462922529</c:v>
                </c:pt>
                <c:pt idx="42">
                  <c:v>262.4257104079147</c:v>
                </c:pt>
                <c:pt idx="43">
                  <c:v>258.8065041116091</c:v>
                </c:pt>
                <c:pt idx="44">
                  <c:v>256.7956909764175</c:v>
                </c:pt>
                <c:pt idx="45">
                  <c:v>258.8065041116091</c:v>
                </c:pt>
                <c:pt idx="46">
                  <c:v>259.4807509780516</c:v>
                </c:pt>
                <c:pt idx="47">
                  <c:v>260.1569987698919</c:v>
                </c:pt>
                <c:pt idx="48">
                  <c:v>260.6089461371381</c:v>
                </c:pt>
                <c:pt idx="49">
                  <c:v>260.6089461371381</c:v>
                </c:pt>
                <c:pt idx="50">
                  <c:v>258.8065041116091</c:v>
                </c:pt>
                <c:pt idx="51">
                  <c:v>260.1569987698919</c:v>
                </c:pt>
                <c:pt idx="52">
                  <c:v>260.1569987698919</c:v>
                </c:pt>
                <c:pt idx="53">
                  <c:v>258.8065041116091</c:v>
                </c:pt>
                <c:pt idx="54">
                  <c:v>258.582198452505</c:v>
                </c:pt>
                <c:pt idx="55">
                  <c:v>259.1935095247975</c:v>
                </c:pt>
                <c:pt idx="56">
                  <c:v>258.0716454698686</c:v>
                </c:pt>
                <c:pt idx="57">
                  <c:v>260.7734675634445</c:v>
                </c:pt>
                <c:pt idx="58">
                  <c:v>260.0950019634257</c:v>
                </c:pt>
                <c:pt idx="59">
                  <c:v>258.9686931052095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3998920"/>
        <c:axId val="-2053557912"/>
      </c:scatterChart>
      <c:valAx>
        <c:axId val="-20539989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3557912"/>
        <c:crosses val="autoZero"/>
        <c:crossBetween val="midCat"/>
      </c:valAx>
      <c:valAx>
        <c:axId val="-2053557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3998920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205348146971"/>
          <c:y val="0.384999295045236"/>
          <c:w val="0.2311555662017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H16" sqref="H16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7" t="s">
        <v>73</v>
      </c>
      <c r="B3" s="127"/>
      <c r="C3" s="127"/>
      <c r="D3" s="127"/>
      <c r="E3" s="128"/>
    </row>
    <row r="4" spans="1:5" ht="15">
      <c r="A4" s="126" t="s">
        <v>1</v>
      </c>
      <c r="B4" s="126"/>
      <c r="C4" s="126"/>
      <c r="D4" s="126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59.26</v>
      </c>
      <c r="C7" s="13" t="s">
        <v>4</v>
      </c>
      <c r="D7" s="13"/>
      <c r="E7" s="14"/>
    </row>
    <row r="8" spans="1:5">
      <c r="A8" s="11" t="s">
        <v>5</v>
      </c>
      <c r="B8">
        <v>30.25</v>
      </c>
      <c r="C8" s="13" t="s">
        <v>6</v>
      </c>
      <c r="D8" s="13"/>
      <c r="E8" s="14"/>
    </row>
    <row r="9" spans="1:5">
      <c r="A9" s="11" t="s">
        <v>7</v>
      </c>
      <c r="B9" s="12">
        <v>30.8</v>
      </c>
      <c r="C9" s="13" t="s">
        <v>8</v>
      </c>
      <c r="D9" s="13"/>
      <c r="E9" s="14"/>
    </row>
    <row r="10" spans="1:5">
      <c r="A10" s="11" t="s">
        <v>9</v>
      </c>
      <c r="B10" s="15">
        <v>18</v>
      </c>
      <c r="C10" s="13" t="s">
        <v>10</v>
      </c>
      <c r="D10" s="13"/>
      <c r="E10" s="14"/>
    </row>
    <row r="11" spans="1:5">
      <c r="A11" s="11" t="s">
        <v>11</v>
      </c>
      <c r="B11">
        <v>17.8</v>
      </c>
      <c r="C11" s="13" t="s">
        <v>12</v>
      </c>
      <c r="D11" s="13"/>
      <c r="E11" s="14"/>
    </row>
    <row r="12" spans="1:5">
      <c r="A12" s="11" t="s">
        <v>13</v>
      </c>
      <c r="B12">
        <v>16.399999999999999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97.733422142215559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20.426285227723053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203.58402584377427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152.70099896774295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7.9858056929002075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7.9858056929002075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249.55642790313149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1.6825860506834627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1.6900996795096941</v>
      </c>
      <c r="C32" s="43"/>
      <c r="D32" s="43"/>
      <c r="E32" s="45"/>
    </row>
    <row r="33" spans="1:5">
      <c r="A33" s="42" t="s">
        <v>38</v>
      </c>
      <c r="B33" s="47">
        <f>TAN(B8*PI()/180)</f>
        <v>0.58318276339698061</v>
      </c>
      <c r="C33" s="43"/>
      <c r="D33" s="43"/>
      <c r="E33" s="45"/>
    </row>
    <row r="34" spans="1:5">
      <c r="A34" s="42" t="s">
        <v>39</v>
      </c>
      <c r="B34" s="47">
        <f>TAN(B9*PI()/180)</f>
        <v>0.59611964039329757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3.5886903333693682E-2</v>
      </c>
      <c r="C35" s="43"/>
      <c r="D35" s="43"/>
      <c r="E35" s="45"/>
    </row>
    <row r="36" spans="1:5">
      <c r="A36" s="42" t="s">
        <v>41</v>
      </c>
      <c r="B36" s="47">
        <f>B35+(B29*(B12-B11))</f>
        <v>3.5350703333693681E-2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151.35330646455989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12.775623651143363</v>
      </c>
      <c r="C39" s="48"/>
      <c r="D39" s="48"/>
      <c r="E39" s="45"/>
    </row>
    <row r="40" spans="1:5">
      <c r="A40" s="49" t="s">
        <v>44</v>
      </c>
      <c r="B40" s="48">
        <f>B33/B31-1</f>
        <v>-0.65340092819615792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1.9247828785309564E-5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4.7418318916783303E-3</v>
      </c>
      <c r="C43" s="48"/>
      <c r="D43" s="48"/>
      <c r="E43" s="50"/>
    </row>
    <row r="44" spans="1:5">
      <c r="A44" s="49" t="s">
        <v>47</v>
      </c>
      <c r="B44" s="48">
        <f>B34/B32-1</f>
        <v>-0.64728728866084717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7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</cols>
  <sheetData>
    <row r="1" spans="1:18">
      <c r="A1" s="1" t="s">
        <v>72</v>
      </c>
      <c r="D1" s="2"/>
      <c r="E1" s="2">
        <v>39536</v>
      </c>
    </row>
    <row r="2" spans="1:18">
      <c r="A2" s="1" t="s">
        <v>0</v>
      </c>
      <c r="D2" s="2"/>
      <c r="E2" s="2"/>
    </row>
    <row r="3" spans="1:18" ht="18">
      <c r="A3" s="127" t="s">
        <v>73</v>
      </c>
      <c r="B3" s="127"/>
      <c r="C3" s="127"/>
      <c r="D3" s="127"/>
      <c r="E3" s="129"/>
      <c r="F3" s="129"/>
      <c r="G3" s="130"/>
      <c r="H3" s="130"/>
      <c r="I3" s="130"/>
      <c r="J3" s="130"/>
    </row>
    <row r="4" spans="1:18" ht="15">
      <c r="A4" s="126" t="s">
        <v>1</v>
      </c>
      <c r="B4" s="126"/>
      <c r="C4" s="126"/>
      <c r="D4" s="126"/>
      <c r="E4" s="130"/>
      <c r="F4" s="130"/>
      <c r="G4" s="130"/>
      <c r="H4" s="130"/>
      <c r="I4" s="130"/>
      <c r="J4" s="130"/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48</v>
      </c>
      <c r="D6" s="53"/>
      <c r="I6" s="53"/>
    </row>
    <row r="7" spans="1:18">
      <c r="A7" s="57" t="s">
        <v>49</v>
      </c>
      <c r="B7">
        <v>59.26</v>
      </c>
      <c r="C7" s="58" t="s">
        <v>50</v>
      </c>
      <c r="D7" s="59" t="s">
        <v>51</v>
      </c>
      <c r="E7">
        <v>17.8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53</v>
      </c>
      <c r="B8">
        <v>30.25</v>
      </c>
      <c r="C8" s="64" t="s">
        <v>50</v>
      </c>
      <c r="D8" s="65" t="s">
        <v>54</v>
      </c>
      <c r="E8">
        <v>17.7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8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68</v>
      </c>
      <c r="B10" s="113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31</v>
      </c>
      <c r="D12" s="53"/>
      <c r="I12" s="53"/>
    </row>
    <row r="13" spans="1:18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1.6820512544335913</v>
      </c>
      <c r="E13" s="83" t="s">
        <v>42</v>
      </c>
      <c r="F13" s="84">
        <f>$D$15/$D$13*1/$B$16*POWER(100,2)</f>
        <v>151.40142817338983</v>
      </c>
      <c r="G13" s="39" t="s">
        <v>40</v>
      </c>
      <c r="H13" s="84">
        <f>(-$F$14+(SQRT(POWER($F$14,2)-4*$F$13*$F$15)))/(2*$F$13)</f>
        <v>3.5862171378506773E-2</v>
      </c>
      <c r="I13" s="85" t="s">
        <v>45</v>
      </c>
      <c r="J13" s="86">
        <f>$D$16/$D$14*1/$B$16*POWER($H$14,2)</f>
        <v>1.9282532309071323E-5</v>
      </c>
      <c r="O13" s="100"/>
      <c r="P13" s="100"/>
      <c r="Q13" s="100"/>
      <c r="R13" s="100"/>
    </row>
    <row r="14" spans="1:18">
      <c r="A14" s="46" t="s">
        <v>33</v>
      </c>
      <c r="B14" s="43">
        <v>-0.08</v>
      </c>
      <c r="C14" s="87" t="s">
        <v>37</v>
      </c>
      <c r="D14" s="88">
        <f>TAN(($B$7+($B$14*(G21-$E$7)))*PI()/180)</f>
        <v>1.6890232671622656</v>
      </c>
      <c r="E14" s="49" t="s">
        <v>43</v>
      </c>
      <c r="F14" s="48">
        <f>$D$15/$D$13*100+$D$15/$D$13*1/$B$16*100-$B$13*1/$B$16*100-100+$B$13*100</f>
        <v>12.787124739553718</v>
      </c>
      <c r="G14" s="42" t="s">
        <v>41</v>
      </c>
      <c r="H14" s="47">
        <f>$H$13+($B$15*(G21-$E$8))</f>
        <v>3.536427137850677E-2</v>
      </c>
      <c r="I14" s="89" t="s">
        <v>46</v>
      </c>
      <c r="J14" s="50">
        <f>$D$16/$D$14*$H$14+$D$16/$D$14*1/$B$16*$H$14-$B$13*1/$B$16*$H$14-$H$14+$B$13*$H$14</f>
        <v>4.7571180320368535E-3</v>
      </c>
      <c r="O14" s="100"/>
      <c r="P14" s="131" t="s">
        <v>78</v>
      </c>
      <c r="Q14" s="131"/>
      <c r="R14" s="114"/>
    </row>
    <row r="15" spans="1:18" ht="24">
      <c r="A15" s="46" t="s">
        <v>34</v>
      </c>
      <c r="B15" s="43">
        <v>3.8299999999999999E-4</v>
      </c>
      <c r="C15" s="87" t="s">
        <v>38</v>
      </c>
      <c r="D15" s="88">
        <f>TAN($B$8*PI()/180)</f>
        <v>0.58318276339698061</v>
      </c>
      <c r="E15" s="49" t="s">
        <v>44</v>
      </c>
      <c r="F15" s="48">
        <f>$D$15/$D$13-1</f>
        <v>-0.65329072948293732</v>
      </c>
      <c r="G15" s="90"/>
      <c r="H15" s="48"/>
      <c r="I15" s="89" t="s">
        <v>47</v>
      </c>
      <c r="J15" s="50">
        <f>$D$16/$D$14-1</f>
        <v>-0.64692243658811388</v>
      </c>
      <c r="O15" s="100"/>
      <c r="P15" s="124" t="s">
        <v>77</v>
      </c>
      <c r="Q15" s="77"/>
      <c r="R15" s="114"/>
    </row>
    <row r="16" spans="1:18" ht="13" thickBot="1">
      <c r="A16" s="91" t="s">
        <v>35</v>
      </c>
      <c r="B16" s="43">
        <v>22.9</v>
      </c>
      <c r="C16" s="93" t="s">
        <v>39</v>
      </c>
      <c r="D16" s="94">
        <f>TAN(E21*PI()/180)</f>
        <v>0.59635621971563602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O16" s="100"/>
      <c r="P16" s="125">
        <v>2.5872800000000001E-2</v>
      </c>
      <c r="Q16" s="115"/>
      <c r="R16" s="114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4"/>
      <c r="Q17" s="114"/>
      <c r="R17" s="114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114"/>
      <c r="Q19" s="116"/>
      <c r="R19" s="114"/>
      <c r="S19" s="100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P20" s="118" t="s">
        <v>91</v>
      </c>
      <c r="Q20" s="119" t="s">
        <v>86</v>
      </c>
      <c r="R20" s="120" t="s">
        <v>87</v>
      </c>
      <c r="S20" s="111"/>
    </row>
    <row r="21" spans="1:19">
      <c r="A21" s="102">
        <v>40387</v>
      </c>
      <c r="B21" t="s">
        <v>92</v>
      </c>
      <c r="C21">
        <v>0</v>
      </c>
      <c r="D21">
        <v>299.03899999999999</v>
      </c>
      <c r="E21">
        <v>30.81</v>
      </c>
      <c r="F21">
        <v>3625</v>
      </c>
      <c r="G21">
        <v>16.399999999999999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97.476382523053246</v>
      </c>
      <c r="J21" s="104">
        <f t="shared" ref="J21:J84" si="1">I21*20.9/100</f>
        <v>20.372563947318127</v>
      </c>
      <c r="K21" s="76">
        <f>($B$9-EXP(52.57-6690.9/(273.15+G21)-4.681*LN(273.15+G21)))*I21/100*0.2095</f>
        <v>204.47808950793907</v>
      </c>
      <c r="L21" s="76">
        <f t="shared" ref="L21:L84" si="2">K21/1.33322</f>
        <v>153.37160371727026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8.0208728779832583</v>
      </c>
      <c r="N21" s="103">
        <f t="shared" ref="N21:N84" si="3">M21*31.25</f>
        <v>250.65227743697682</v>
      </c>
      <c r="P21" s="121">
        <f>Q46</f>
        <v>-2.7239999999999895</v>
      </c>
      <c r="Q21" s="122">
        <f>P21*(6)</f>
        <v>-16.343999999999937</v>
      </c>
      <c r="R21" s="123">
        <f>(Q21/1000)*(P16*1000)</f>
        <v>-0.42286504319999846</v>
      </c>
      <c r="S21" s="117"/>
    </row>
    <row r="22" spans="1:19">
      <c r="A22" s="102">
        <v>40387</v>
      </c>
      <c r="B22" t="s">
        <v>93</v>
      </c>
      <c r="C22">
        <v>0.20100000000000001</v>
      </c>
      <c r="D22">
        <v>304.517</v>
      </c>
      <c r="E22">
        <v>30.6</v>
      </c>
      <c r="F22">
        <v>3598</v>
      </c>
      <c r="G22">
        <v>16.399999999999999</v>
      </c>
      <c r="I22" s="103">
        <f t="shared" si="0"/>
        <v>99.262058668356374</v>
      </c>
      <c r="J22" s="104">
        <f t="shared" si="1"/>
        <v>20.745770261686481</v>
      </c>
      <c r="K22" s="76">
        <f t="shared" ref="K22:K36" si="4">($B$9-EXP(52.57-6690.9/(273.15+G22)-4.681*LN(273.15+G22)))*I22/100*0.2095</f>
        <v>208.22393683239355</v>
      </c>
      <c r="L22" s="76">
        <f t="shared" si="2"/>
        <v>156.18122802867759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8.1678077661274315</v>
      </c>
      <c r="N22" s="103">
        <f t="shared" si="3"/>
        <v>255.24399269148225</v>
      </c>
      <c r="P22" s="54"/>
      <c r="Q22" s="54"/>
    </row>
    <row r="23" spans="1:19">
      <c r="A23" s="102">
        <v>40387</v>
      </c>
      <c r="B23" t="s">
        <v>94</v>
      </c>
      <c r="C23">
        <v>0.36799999999999999</v>
      </c>
      <c r="D23">
        <v>307.43200000000002</v>
      </c>
      <c r="E23">
        <v>30.49</v>
      </c>
      <c r="F23">
        <v>3582</v>
      </c>
      <c r="G23">
        <v>16.399999999999999</v>
      </c>
      <c r="I23" s="103">
        <f t="shared" si="0"/>
        <v>100.21219369575832</v>
      </c>
      <c r="J23" s="104">
        <f t="shared" si="1"/>
        <v>20.944348482413488</v>
      </c>
      <c r="K23" s="76">
        <f t="shared" si="4"/>
        <v>210.21705342278179</v>
      </c>
      <c r="L23" s="76">
        <f t="shared" si="2"/>
        <v>157.67619254345252</v>
      </c>
      <c r="M23" s="103">
        <f t="shared" si="5"/>
        <v>8.2459899070158453</v>
      </c>
      <c r="N23" s="103">
        <f t="shared" si="3"/>
        <v>257.68718459424514</v>
      </c>
      <c r="P23" s="132" t="s">
        <v>84</v>
      </c>
      <c r="Q23" s="128"/>
      <c r="R23" s="128"/>
      <c r="S23" s="128"/>
    </row>
    <row r="24" spans="1:19">
      <c r="A24" s="102">
        <v>40387</v>
      </c>
      <c r="B24" t="s">
        <v>95</v>
      </c>
      <c r="C24">
        <v>0.53500000000000003</v>
      </c>
      <c r="D24">
        <v>309.83999999999997</v>
      </c>
      <c r="E24">
        <v>30.4</v>
      </c>
      <c r="F24">
        <v>3570</v>
      </c>
      <c r="G24">
        <v>16.399999999999999</v>
      </c>
      <c r="I24" s="103">
        <f t="shared" si="0"/>
        <v>100.99727087593313</v>
      </c>
      <c r="J24" s="104">
        <f t="shared" si="1"/>
        <v>21.108429613070019</v>
      </c>
      <c r="K24" s="76">
        <f t="shared" si="4"/>
        <v>211.86392498041738</v>
      </c>
      <c r="L24" s="76">
        <f t="shared" si="2"/>
        <v>158.91145120866577</v>
      </c>
      <c r="M24" s="103">
        <f t="shared" si="5"/>
        <v>8.3105902142758978</v>
      </c>
      <c r="N24" s="103">
        <f t="shared" si="3"/>
        <v>259.70594419612183</v>
      </c>
      <c r="P24" s="54"/>
      <c r="Q24" s="54"/>
      <c r="R24" s="54"/>
    </row>
    <row r="25" spans="1:19">
      <c r="A25" s="102">
        <v>40387</v>
      </c>
      <c r="B25" t="s">
        <v>96</v>
      </c>
      <c r="C25">
        <v>0.70199999999999996</v>
      </c>
      <c r="D25">
        <v>309.83999999999997</v>
      </c>
      <c r="E25">
        <v>30.4</v>
      </c>
      <c r="F25">
        <v>3563</v>
      </c>
      <c r="G25">
        <v>16.399999999999999</v>
      </c>
      <c r="I25" s="103">
        <f t="shared" si="0"/>
        <v>100.99727087593313</v>
      </c>
      <c r="J25" s="104">
        <f t="shared" si="1"/>
        <v>21.108429613070019</v>
      </c>
      <c r="K25" s="76">
        <f t="shared" si="4"/>
        <v>211.86392498041738</v>
      </c>
      <c r="L25" s="76">
        <f t="shared" si="2"/>
        <v>158.91145120866577</v>
      </c>
      <c r="M25" s="103">
        <f t="shared" si="5"/>
        <v>8.3105902142758978</v>
      </c>
      <c r="N25" s="103">
        <f t="shared" si="3"/>
        <v>259.70594419612183</v>
      </c>
      <c r="P25" s="54"/>
      <c r="Q25" s="54"/>
      <c r="R25" s="54"/>
    </row>
    <row r="26" spans="1:19">
      <c r="A26" s="102">
        <v>40387</v>
      </c>
      <c r="B26" t="s">
        <v>97</v>
      </c>
      <c r="C26">
        <v>0.86899999999999999</v>
      </c>
      <c r="D26">
        <v>308.49900000000002</v>
      </c>
      <c r="E26">
        <v>30.45</v>
      </c>
      <c r="F26">
        <v>3564</v>
      </c>
      <c r="G26">
        <v>16.399999999999999</v>
      </c>
      <c r="I26" s="103">
        <f t="shared" si="0"/>
        <v>100.56025641476994</v>
      </c>
      <c r="J26" s="104">
        <f t="shared" si="1"/>
        <v>21.017093590686912</v>
      </c>
      <c r="K26" s="76">
        <f t="shared" si="4"/>
        <v>210.94719130818802</v>
      </c>
      <c r="L26" s="76">
        <f t="shared" si="2"/>
        <v>158.22384250775417</v>
      </c>
      <c r="M26" s="103">
        <f t="shared" si="5"/>
        <v>8.2746303504801606</v>
      </c>
      <c r="N26" s="103">
        <f t="shared" si="3"/>
        <v>258.582198452505</v>
      </c>
      <c r="P26" s="54"/>
      <c r="Q26" s="54"/>
      <c r="R26" s="54"/>
    </row>
    <row r="27" spans="1:19">
      <c r="A27" s="102">
        <v>40387</v>
      </c>
      <c r="B27" t="s">
        <v>98</v>
      </c>
      <c r="C27">
        <v>1.036</v>
      </c>
      <c r="D27">
        <v>310.64800000000002</v>
      </c>
      <c r="E27">
        <v>30.37</v>
      </c>
      <c r="F27">
        <v>3561</v>
      </c>
      <c r="G27">
        <v>16.399999999999999</v>
      </c>
      <c r="I27" s="103">
        <f t="shared" si="0"/>
        <v>101.260517528061</v>
      </c>
      <c r="J27" s="104">
        <f t="shared" si="1"/>
        <v>21.163448163364748</v>
      </c>
      <c r="K27" s="76">
        <f t="shared" si="4"/>
        <v>212.41614256485366</v>
      </c>
      <c r="L27" s="76">
        <f t="shared" si="2"/>
        <v>159.32564960385656</v>
      </c>
      <c r="M27" s="103">
        <f t="shared" si="5"/>
        <v>8.3322515426676542</v>
      </c>
      <c r="N27" s="103">
        <f t="shared" si="3"/>
        <v>260.38286070836421</v>
      </c>
      <c r="P27" s="54"/>
      <c r="Q27" s="54"/>
      <c r="R27" s="54"/>
    </row>
    <row r="28" spans="1:19">
      <c r="A28" s="102">
        <v>40387</v>
      </c>
      <c r="B28" t="s">
        <v>99</v>
      </c>
      <c r="C28">
        <v>1.202</v>
      </c>
      <c r="D28">
        <v>309.83999999999997</v>
      </c>
      <c r="E28">
        <v>30.4</v>
      </c>
      <c r="F28">
        <v>3561</v>
      </c>
      <c r="G28">
        <v>16.399999999999999</v>
      </c>
      <c r="I28" s="103">
        <f t="shared" si="0"/>
        <v>100.99727087593313</v>
      </c>
      <c r="J28" s="104">
        <f t="shared" si="1"/>
        <v>21.108429613070019</v>
      </c>
      <c r="K28" s="76">
        <f t="shared" si="4"/>
        <v>211.86392498041738</v>
      </c>
      <c r="L28" s="76">
        <f t="shared" si="2"/>
        <v>158.91145120866577</v>
      </c>
      <c r="M28" s="103">
        <f t="shared" si="5"/>
        <v>8.3105902142758978</v>
      </c>
      <c r="N28" s="103">
        <f t="shared" si="3"/>
        <v>259.70594419612183</v>
      </c>
      <c r="P28" s="54"/>
      <c r="Q28" s="54"/>
      <c r="R28" s="54"/>
    </row>
    <row r="29" spans="1:19">
      <c r="A29" s="102">
        <v>40387</v>
      </c>
      <c r="B29" t="s">
        <v>100</v>
      </c>
      <c r="C29">
        <v>1.369</v>
      </c>
      <c r="D29">
        <v>312.541</v>
      </c>
      <c r="E29">
        <v>30.3</v>
      </c>
      <c r="F29">
        <v>3566</v>
      </c>
      <c r="G29">
        <v>16.399999999999999</v>
      </c>
      <c r="I29" s="103">
        <f t="shared" si="0"/>
        <v>101.87780700510584</v>
      </c>
      <c r="J29" s="104">
        <f t="shared" si="1"/>
        <v>21.292461664067119</v>
      </c>
      <c r="K29" s="76">
        <f t="shared" si="4"/>
        <v>213.71104261830644</v>
      </c>
      <c r="L29" s="76">
        <f t="shared" si="2"/>
        <v>160.2969072008419</v>
      </c>
      <c r="M29" s="103">
        <f t="shared" si="5"/>
        <v>8.3830453893014507</v>
      </c>
      <c r="N29" s="103">
        <f t="shared" si="3"/>
        <v>261.97016841567034</v>
      </c>
      <c r="P29" s="54"/>
      <c r="Q29" s="54"/>
      <c r="R29" s="54"/>
    </row>
    <row r="30" spans="1:19">
      <c r="A30" s="102">
        <v>40387</v>
      </c>
      <c r="B30" t="s">
        <v>101</v>
      </c>
      <c r="C30">
        <v>1.536</v>
      </c>
      <c r="D30">
        <v>311.72800000000001</v>
      </c>
      <c r="E30">
        <v>30.33</v>
      </c>
      <c r="F30">
        <v>3569</v>
      </c>
      <c r="G30">
        <v>16.399999999999999</v>
      </c>
      <c r="I30" s="103">
        <f t="shared" si="0"/>
        <v>101.6127303837489</v>
      </c>
      <c r="J30" s="104">
        <f t="shared" si="1"/>
        <v>21.237060650203517</v>
      </c>
      <c r="K30" s="76">
        <f t="shared" si="4"/>
        <v>213.15498627208876</v>
      </c>
      <c r="L30" s="76">
        <f t="shared" si="2"/>
        <v>159.87982948957318</v>
      </c>
      <c r="M30" s="103">
        <f t="shared" si="5"/>
        <v>8.3612334813520945</v>
      </c>
      <c r="N30" s="103">
        <f t="shared" si="3"/>
        <v>261.28854629225293</v>
      </c>
      <c r="P30" s="54"/>
      <c r="Q30" s="54"/>
      <c r="R30" s="54"/>
    </row>
    <row r="31" spans="1:19">
      <c r="A31" s="102">
        <v>40387</v>
      </c>
      <c r="B31" t="s">
        <v>102</v>
      </c>
      <c r="C31">
        <v>1.7030000000000001</v>
      </c>
      <c r="D31">
        <v>313.08499999999998</v>
      </c>
      <c r="E31">
        <v>30.28</v>
      </c>
      <c r="F31">
        <v>3561</v>
      </c>
      <c r="G31">
        <v>16.399999999999999</v>
      </c>
      <c r="I31" s="103">
        <f t="shared" si="0"/>
        <v>102.0549631273058</v>
      </c>
      <c r="J31" s="104">
        <f t="shared" si="1"/>
        <v>21.329487293606913</v>
      </c>
      <c r="K31" s="76">
        <f t="shared" si="4"/>
        <v>214.08266643604006</v>
      </c>
      <c r="L31" s="76">
        <f t="shared" si="2"/>
        <v>160.57564875717441</v>
      </c>
      <c r="M31" s="103">
        <f t="shared" si="5"/>
        <v>8.3976227330532716</v>
      </c>
      <c r="N31" s="103">
        <f t="shared" si="3"/>
        <v>262.42571040791472</v>
      </c>
      <c r="P31" s="54"/>
      <c r="Q31" s="54"/>
      <c r="R31" s="54"/>
    </row>
    <row r="32" spans="1:19">
      <c r="A32" s="102">
        <v>40387</v>
      </c>
      <c r="B32" t="s">
        <v>103</v>
      </c>
      <c r="C32">
        <v>1.87</v>
      </c>
      <c r="D32">
        <v>311.18700000000001</v>
      </c>
      <c r="E32">
        <v>30.35</v>
      </c>
      <c r="F32">
        <v>3569</v>
      </c>
      <c r="G32">
        <v>16.399999999999999</v>
      </c>
      <c r="I32" s="103">
        <f t="shared" si="0"/>
        <v>101.4364496738326</v>
      </c>
      <c r="J32" s="104">
        <f t="shared" si="1"/>
        <v>21.20021798183101</v>
      </c>
      <c r="K32" s="76">
        <f t="shared" si="4"/>
        <v>212.78519882360334</v>
      </c>
      <c r="L32" s="76">
        <f t="shared" si="2"/>
        <v>159.60246532725532</v>
      </c>
      <c r="M32" s="103">
        <f t="shared" si="5"/>
        <v>8.346728171158162</v>
      </c>
      <c r="N32" s="103">
        <f t="shared" si="3"/>
        <v>260.83525534869256</v>
      </c>
      <c r="P32" s="54"/>
      <c r="Q32" s="54"/>
      <c r="R32" s="54"/>
    </row>
    <row r="33" spans="1:18">
      <c r="A33" s="102">
        <v>40387</v>
      </c>
      <c r="B33" t="s">
        <v>104</v>
      </c>
      <c r="C33">
        <v>2.0369999999999999</v>
      </c>
      <c r="D33">
        <v>313.35700000000003</v>
      </c>
      <c r="E33">
        <v>30.27</v>
      </c>
      <c r="F33">
        <v>3567</v>
      </c>
      <c r="G33">
        <v>16.399999999999999</v>
      </c>
      <c r="I33" s="103">
        <f t="shared" si="0"/>
        <v>102.14367304561938</v>
      </c>
      <c r="J33" s="104">
        <f t="shared" si="1"/>
        <v>21.348027666534449</v>
      </c>
      <c r="K33" s="76">
        <f t="shared" si="4"/>
        <v>214.26875494432952</v>
      </c>
      <c r="L33" s="76">
        <f t="shared" si="2"/>
        <v>160.71522700254235</v>
      </c>
      <c r="M33" s="103">
        <f t="shared" si="5"/>
        <v>8.4049222548388816</v>
      </c>
      <c r="N33" s="103">
        <f t="shared" si="3"/>
        <v>262.65382046371502</v>
      </c>
      <c r="P33" s="54"/>
      <c r="Q33" s="54"/>
      <c r="R33" s="54"/>
    </row>
    <row r="34" spans="1:18">
      <c r="A34" s="102">
        <v>40387</v>
      </c>
      <c r="B34" t="s">
        <v>105</v>
      </c>
      <c r="C34">
        <v>2.2040000000000002</v>
      </c>
      <c r="D34">
        <v>310.91699999999997</v>
      </c>
      <c r="E34">
        <v>30.36</v>
      </c>
      <c r="F34">
        <v>3567</v>
      </c>
      <c r="G34">
        <v>16.399999999999999</v>
      </c>
      <c r="I34" s="103">
        <f t="shared" si="0"/>
        <v>101.34844008740659</v>
      </c>
      <c r="J34" s="104">
        <f t="shared" si="1"/>
        <v>21.181823978267975</v>
      </c>
      <c r="K34" s="76">
        <f t="shared" si="4"/>
        <v>212.60057941503513</v>
      </c>
      <c r="L34" s="76">
        <f t="shared" si="2"/>
        <v>159.46398900034137</v>
      </c>
      <c r="M34" s="103">
        <f t="shared" si="5"/>
        <v>8.3394862763884205</v>
      </c>
      <c r="N34" s="103">
        <f t="shared" si="3"/>
        <v>260.60894613713816</v>
      </c>
      <c r="P34" s="54"/>
      <c r="Q34" s="54"/>
      <c r="R34" s="54"/>
    </row>
    <row r="35" spans="1:18">
      <c r="A35" s="102">
        <v>40387</v>
      </c>
      <c r="B35" t="s">
        <v>106</v>
      </c>
      <c r="C35">
        <v>2.371</v>
      </c>
      <c r="D35">
        <v>310.64800000000002</v>
      </c>
      <c r="E35">
        <v>30.37</v>
      </c>
      <c r="F35">
        <v>3571</v>
      </c>
      <c r="G35">
        <v>16.399999999999999</v>
      </c>
      <c r="I35" s="103">
        <f t="shared" si="0"/>
        <v>101.260517528061</v>
      </c>
      <c r="J35" s="104">
        <f t="shared" si="1"/>
        <v>21.163448163364748</v>
      </c>
      <c r="K35" s="76">
        <f t="shared" si="4"/>
        <v>212.41614256485366</v>
      </c>
      <c r="L35" s="76">
        <f t="shared" si="2"/>
        <v>159.32564960385656</v>
      </c>
      <c r="M35" s="103">
        <f t="shared" si="5"/>
        <v>8.3322515426676542</v>
      </c>
      <c r="N35" s="103">
        <f t="shared" si="3"/>
        <v>260.38286070836421</v>
      </c>
      <c r="P35" s="54"/>
      <c r="Q35" s="54"/>
      <c r="R35" s="54"/>
    </row>
    <row r="36" spans="1:18">
      <c r="A36" s="102">
        <v>40387</v>
      </c>
      <c r="B36" t="s">
        <v>107</v>
      </c>
      <c r="C36">
        <v>2.5379999999999998</v>
      </c>
      <c r="D36">
        <v>311.18700000000001</v>
      </c>
      <c r="E36">
        <v>30.35</v>
      </c>
      <c r="F36">
        <v>3572</v>
      </c>
      <c r="G36">
        <v>16.399999999999999</v>
      </c>
      <c r="I36" s="103">
        <f t="shared" si="0"/>
        <v>101.4364496738326</v>
      </c>
      <c r="J36" s="104">
        <f t="shared" si="1"/>
        <v>21.20021798183101</v>
      </c>
      <c r="K36" s="76">
        <f t="shared" si="4"/>
        <v>212.78519882360334</v>
      </c>
      <c r="L36" s="76">
        <f t="shared" si="2"/>
        <v>159.60246532725532</v>
      </c>
      <c r="M36" s="103">
        <f t="shared" si="5"/>
        <v>8.346728171158162</v>
      </c>
      <c r="N36" s="103">
        <f t="shared" si="3"/>
        <v>260.83525534869256</v>
      </c>
      <c r="P36" s="54"/>
      <c r="Q36" s="54"/>
      <c r="R36" s="54"/>
    </row>
    <row r="37" spans="1:18">
      <c r="A37" s="102">
        <v>40387</v>
      </c>
      <c r="B37" t="s">
        <v>108</v>
      </c>
      <c r="C37">
        <v>2.7050000000000001</v>
      </c>
      <c r="D37">
        <v>314.17500000000001</v>
      </c>
      <c r="E37">
        <v>30.24</v>
      </c>
      <c r="F37">
        <v>3571</v>
      </c>
      <c r="G37">
        <v>16.399999999999999</v>
      </c>
      <c r="I37" s="103">
        <f t="shared" si="0"/>
        <v>102.41033161337207</v>
      </c>
      <c r="J37" s="104">
        <f t="shared" si="1"/>
        <v>21.403759307194761</v>
      </c>
      <c r="K37" s="76">
        <f t="shared" ref="K37:K42" si="6">($B$9-EXP(52.57-6690.9/(273.15+G37)-4.681*LN(273.15+G37)))*I37/100*0.2095</f>
        <v>214.82812977004281</v>
      </c>
      <c r="L37" s="76">
        <f t="shared" si="2"/>
        <v>161.13479378500381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8.4268643337138691</v>
      </c>
      <c r="N37" s="103">
        <f t="shared" si="3"/>
        <v>263.33951042855841</v>
      </c>
      <c r="P37" s="54"/>
      <c r="Q37" s="54"/>
      <c r="R37" s="54"/>
    </row>
    <row r="38" spans="1:18">
      <c r="A38" s="102">
        <v>40387</v>
      </c>
      <c r="B38" t="s">
        <v>109</v>
      </c>
      <c r="C38">
        <v>2.8719999999999999</v>
      </c>
      <c r="D38">
        <v>312.81299999999999</v>
      </c>
      <c r="E38">
        <v>30.29</v>
      </c>
      <c r="F38">
        <v>3571</v>
      </c>
      <c r="G38">
        <v>16.399999999999999</v>
      </c>
      <c r="I38" s="103">
        <f t="shared" si="0"/>
        <v>101.96634115217265</v>
      </c>
      <c r="J38" s="104">
        <f t="shared" si="1"/>
        <v>21.310965300804082</v>
      </c>
      <c r="K38" s="76">
        <f t="shared" si="6"/>
        <v>213.89676240785809</v>
      </c>
      <c r="L38" s="76">
        <f t="shared" si="2"/>
        <v>160.43620888364867</v>
      </c>
      <c r="M38" s="103">
        <f t="shared" si="7"/>
        <v>8.3903304476981955</v>
      </c>
      <c r="N38" s="103">
        <f t="shared" si="3"/>
        <v>262.19782649056862</v>
      </c>
      <c r="P38" s="54"/>
      <c r="Q38" s="54"/>
      <c r="R38" s="54"/>
    </row>
    <row r="39" spans="1:18">
      <c r="A39" s="102">
        <v>40387</v>
      </c>
      <c r="B39" t="s">
        <v>110</v>
      </c>
      <c r="C39">
        <v>3.0390000000000001</v>
      </c>
      <c r="D39">
        <v>310.37799999999999</v>
      </c>
      <c r="E39">
        <v>30.38</v>
      </c>
      <c r="F39">
        <v>3571</v>
      </c>
      <c r="G39">
        <v>16.399999999999999</v>
      </c>
      <c r="I39" s="103">
        <f t="shared" si="0"/>
        <v>101.1726818820535</v>
      </c>
      <c r="J39" s="104">
        <f t="shared" si="1"/>
        <v>21.145090513349178</v>
      </c>
      <c r="K39" s="76">
        <f t="shared" si="6"/>
        <v>212.2318880344595</v>
      </c>
      <c r="L39" s="76">
        <f t="shared" si="2"/>
        <v>159.18744695883612</v>
      </c>
      <c r="M39" s="103">
        <f t="shared" si="7"/>
        <v>8.325023960636539</v>
      </c>
      <c r="N39" s="103">
        <f t="shared" si="3"/>
        <v>260.15699876989186</v>
      </c>
      <c r="P39" s="54"/>
      <c r="Q39" s="54"/>
      <c r="R39" s="54"/>
    </row>
    <row r="40" spans="1:18">
      <c r="A40" s="102">
        <v>40387</v>
      </c>
      <c r="B40" t="s">
        <v>111</v>
      </c>
      <c r="C40">
        <v>3.2050000000000001</v>
      </c>
      <c r="D40">
        <v>312.27</v>
      </c>
      <c r="E40">
        <v>30.31</v>
      </c>
      <c r="F40">
        <v>3568</v>
      </c>
      <c r="G40">
        <v>16.399999999999999</v>
      </c>
      <c r="I40" s="103">
        <f t="shared" si="0"/>
        <v>101.78936057116391</v>
      </c>
      <c r="J40" s="104">
        <f t="shared" si="1"/>
        <v>21.273976359373254</v>
      </c>
      <c r="K40" s="76">
        <f t="shared" si="6"/>
        <v>213.52550682627026</v>
      </c>
      <c r="L40" s="76">
        <f t="shared" si="2"/>
        <v>160.15774352790257</v>
      </c>
      <c r="M40" s="103">
        <f t="shared" si="7"/>
        <v>8.3757675484050562</v>
      </c>
      <c r="N40" s="103">
        <f t="shared" si="3"/>
        <v>261.742735887658</v>
      </c>
      <c r="P40" s="54"/>
      <c r="Q40" s="54"/>
      <c r="R40" s="54"/>
    </row>
    <row r="41" spans="1:18">
      <c r="A41" s="102">
        <v>40387</v>
      </c>
      <c r="B41" t="s">
        <v>112</v>
      </c>
      <c r="C41">
        <v>3.3719999999999999</v>
      </c>
      <c r="D41">
        <v>311.18700000000001</v>
      </c>
      <c r="E41">
        <v>30.35</v>
      </c>
      <c r="F41">
        <v>3578</v>
      </c>
      <c r="G41">
        <v>16.399999999999999</v>
      </c>
      <c r="I41" s="103">
        <f t="shared" si="0"/>
        <v>101.4364496738326</v>
      </c>
      <c r="J41" s="104">
        <f t="shared" si="1"/>
        <v>21.20021798183101</v>
      </c>
      <c r="K41" s="76">
        <f t="shared" si="6"/>
        <v>212.78519882360334</v>
      </c>
      <c r="L41" s="76">
        <f t="shared" si="2"/>
        <v>159.60246532725532</v>
      </c>
      <c r="M41" s="103">
        <f t="shared" si="7"/>
        <v>8.346728171158162</v>
      </c>
      <c r="N41" s="103">
        <f t="shared" si="3"/>
        <v>260.83525534869256</v>
      </c>
      <c r="P41" s="54"/>
      <c r="Q41" s="54"/>
      <c r="R41" s="54"/>
    </row>
    <row r="42" spans="1:18">
      <c r="A42" s="102">
        <v>40387</v>
      </c>
      <c r="B42" t="s">
        <v>113</v>
      </c>
      <c r="C42">
        <v>3.5390000000000001</v>
      </c>
      <c r="D42">
        <v>313.08499999999998</v>
      </c>
      <c r="E42">
        <v>30.28</v>
      </c>
      <c r="F42">
        <v>3574</v>
      </c>
      <c r="G42">
        <v>16.399999999999999</v>
      </c>
      <c r="I42" s="103">
        <f t="shared" si="0"/>
        <v>102.0549631273058</v>
      </c>
      <c r="J42" s="104">
        <f t="shared" si="1"/>
        <v>21.329487293606913</v>
      </c>
      <c r="K42" s="76">
        <f t="shared" si="6"/>
        <v>214.08266643604006</v>
      </c>
      <c r="L42" s="76">
        <f t="shared" si="2"/>
        <v>160.57564875717441</v>
      </c>
      <c r="M42" s="103">
        <f t="shared" si="7"/>
        <v>8.3976227330532716</v>
      </c>
      <c r="N42" s="103">
        <f t="shared" si="3"/>
        <v>262.42571040791472</v>
      </c>
      <c r="P42" s="54"/>
      <c r="Q42" s="54"/>
      <c r="R42" s="54"/>
    </row>
    <row r="43" spans="1:18" ht="24">
      <c r="A43" s="102">
        <v>40387</v>
      </c>
      <c r="B43" t="s">
        <v>114</v>
      </c>
      <c r="C43">
        <v>3.706</v>
      </c>
      <c r="D43">
        <v>310.64800000000002</v>
      </c>
      <c r="E43">
        <v>30.37</v>
      </c>
      <c r="F43">
        <v>3573</v>
      </c>
      <c r="G43">
        <v>16.399999999999999</v>
      </c>
      <c r="I43" s="103">
        <f t="shared" ref="I43:I77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101.260517528061</v>
      </c>
      <c r="J43" s="104">
        <f t="shared" si="1"/>
        <v>21.163448163364748</v>
      </c>
      <c r="K43" s="76">
        <f t="shared" ref="K43:K77" si="9">($B$9-EXP(52.57-6690.9/(273.15+G43)-4.681*LN(273.15+G43)))*I43/100*0.2095</f>
        <v>212.41614256485366</v>
      </c>
      <c r="L43" s="76">
        <f t="shared" si="2"/>
        <v>159.32564960385656</v>
      </c>
      <c r="M43" s="103">
        <f t="shared" ref="M43:M77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8.3322515426676542</v>
      </c>
      <c r="N43" s="103">
        <f t="shared" si="3"/>
        <v>260.38286070836421</v>
      </c>
      <c r="P43" s="54"/>
      <c r="Q43" s="110" t="s">
        <v>81</v>
      </c>
      <c r="R43" s="110" t="s">
        <v>82</v>
      </c>
    </row>
    <row r="44" spans="1:18" ht="24">
      <c r="A44" s="102">
        <v>40387</v>
      </c>
      <c r="B44" t="s">
        <v>115</v>
      </c>
      <c r="C44">
        <v>3.8730000000000002</v>
      </c>
      <c r="D44">
        <v>311.72800000000001</v>
      </c>
      <c r="E44">
        <v>30.33</v>
      </c>
      <c r="F44">
        <v>3578</v>
      </c>
      <c r="G44">
        <v>16.399999999999999</v>
      </c>
      <c r="I44" s="103">
        <f t="shared" si="8"/>
        <v>101.6127303837489</v>
      </c>
      <c r="J44" s="104">
        <f t="shared" si="1"/>
        <v>21.237060650203517</v>
      </c>
      <c r="K44" s="76">
        <f t="shared" si="9"/>
        <v>213.15498627208876</v>
      </c>
      <c r="L44" s="76">
        <f t="shared" si="2"/>
        <v>159.87982948957318</v>
      </c>
      <c r="M44" s="103">
        <f t="shared" si="10"/>
        <v>8.3612334813520945</v>
      </c>
      <c r="N44" s="103">
        <f t="shared" si="3"/>
        <v>261.28854629225293</v>
      </c>
      <c r="P44" s="110" t="s">
        <v>88</v>
      </c>
      <c r="Q44" s="54">
        <f>-0.0454*80+262.02</f>
        <v>258.38799999999998</v>
      </c>
      <c r="R44" s="110" t="s">
        <v>79</v>
      </c>
    </row>
    <row r="45" spans="1:18" ht="24">
      <c r="A45" s="102">
        <v>40387</v>
      </c>
      <c r="B45" t="s">
        <v>116</v>
      </c>
      <c r="C45">
        <v>4.04</v>
      </c>
      <c r="D45">
        <v>311.45800000000003</v>
      </c>
      <c r="E45">
        <v>30.34</v>
      </c>
      <c r="F45">
        <v>3576</v>
      </c>
      <c r="G45">
        <v>16.399999999999999</v>
      </c>
      <c r="I45" s="103">
        <f t="shared" si="8"/>
        <v>101.52454640125208</v>
      </c>
      <c r="J45" s="104">
        <f t="shared" si="1"/>
        <v>21.218630197861685</v>
      </c>
      <c r="K45" s="76">
        <f t="shared" si="9"/>
        <v>212.97000102951588</v>
      </c>
      <c r="L45" s="76">
        <f t="shared" si="2"/>
        <v>159.74107876383184</v>
      </c>
      <c r="M45" s="103">
        <f t="shared" si="10"/>
        <v>8.3539772363502447</v>
      </c>
      <c r="N45" s="103">
        <f t="shared" si="3"/>
        <v>261.06178863594516</v>
      </c>
      <c r="P45" s="110" t="s">
        <v>83</v>
      </c>
      <c r="Q45" s="54">
        <f>-0.0454*20+262.02</f>
        <v>261.11199999999997</v>
      </c>
      <c r="R45" s="110" t="s">
        <v>80</v>
      </c>
    </row>
    <row r="46" spans="1:18" ht="39" customHeight="1">
      <c r="A46" s="102">
        <v>40387</v>
      </c>
      <c r="B46" t="s">
        <v>117</v>
      </c>
      <c r="C46">
        <v>4.2069999999999999</v>
      </c>
      <c r="D46">
        <v>311.58600000000001</v>
      </c>
      <c r="E46">
        <v>30.38</v>
      </c>
      <c r="F46">
        <v>3583</v>
      </c>
      <c r="G46">
        <v>16.3</v>
      </c>
      <c r="I46" s="103">
        <f t="shared" si="8"/>
        <v>101.35237302972035</v>
      </c>
      <c r="J46" s="104">
        <f t="shared" si="1"/>
        <v>21.182645963211552</v>
      </c>
      <c r="K46" s="76">
        <f t="shared" si="9"/>
        <v>212.63403091048997</v>
      </c>
      <c r="L46" s="76">
        <f t="shared" si="2"/>
        <v>159.48907975464661</v>
      </c>
      <c r="M46" s="103">
        <f t="shared" si="10"/>
        <v>8.3560033812354018</v>
      </c>
      <c r="N46" s="103">
        <f t="shared" si="3"/>
        <v>261.12510566360629</v>
      </c>
      <c r="P46" s="110" t="s">
        <v>89</v>
      </c>
      <c r="Q46" s="112">
        <f>Q44-Q45</f>
        <v>-2.7239999999999895</v>
      </c>
      <c r="R46" s="110" t="s">
        <v>90</v>
      </c>
    </row>
    <row r="47" spans="1:18" ht="40.5" customHeight="1">
      <c r="A47" s="102">
        <v>40387</v>
      </c>
      <c r="B47" t="s">
        <v>118</v>
      </c>
      <c r="C47">
        <v>4.3739999999999997</v>
      </c>
      <c r="D47">
        <v>311.31599999999997</v>
      </c>
      <c r="E47">
        <v>30.39</v>
      </c>
      <c r="F47">
        <v>3580</v>
      </c>
      <c r="G47">
        <v>16.3</v>
      </c>
      <c r="I47" s="103">
        <f t="shared" si="8"/>
        <v>101.26447354370174</v>
      </c>
      <c r="J47" s="104">
        <f t="shared" si="1"/>
        <v>21.164274970633663</v>
      </c>
      <c r="K47" s="76">
        <f t="shared" si="9"/>
        <v>212.44962060544839</v>
      </c>
      <c r="L47" s="76">
        <f t="shared" si="2"/>
        <v>159.35076026870911</v>
      </c>
      <c r="M47" s="103">
        <f t="shared" si="10"/>
        <v>8.3487565020511827</v>
      </c>
      <c r="N47" s="103">
        <f t="shared" si="3"/>
        <v>260.89864068909947</v>
      </c>
      <c r="P47" s="109" t="s">
        <v>85</v>
      </c>
      <c r="Q47" s="54"/>
      <c r="R47" s="54"/>
    </row>
    <row r="48" spans="1:18">
      <c r="A48" s="102">
        <v>40387</v>
      </c>
      <c r="B48" t="s">
        <v>119</v>
      </c>
      <c r="C48">
        <v>4.5410000000000004</v>
      </c>
      <c r="D48">
        <v>313.48500000000001</v>
      </c>
      <c r="E48">
        <v>30.31</v>
      </c>
      <c r="F48">
        <v>3582</v>
      </c>
      <c r="G48">
        <v>16.3</v>
      </c>
      <c r="I48" s="103">
        <f t="shared" si="8"/>
        <v>101.97011037985322</v>
      </c>
      <c r="J48" s="104">
        <f t="shared" si="1"/>
        <v>21.311753069389326</v>
      </c>
      <c r="K48" s="76">
        <f t="shared" si="9"/>
        <v>213.93002407647336</v>
      </c>
      <c r="L48" s="76">
        <f t="shared" si="2"/>
        <v>160.46115725572176</v>
      </c>
      <c r="M48" s="103">
        <f t="shared" si="10"/>
        <v>8.4069327796512834</v>
      </c>
      <c r="N48" s="103">
        <f t="shared" si="3"/>
        <v>262.71664936410258</v>
      </c>
    </row>
    <row r="49" spans="1:14">
      <c r="A49" s="102">
        <v>40387</v>
      </c>
      <c r="B49" t="s">
        <v>120</v>
      </c>
      <c r="C49">
        <v>4.7080000000000002</v>
      </c>
      <c r="D49">
        <v>313.48500000000001</v>
      </c>
      <c r="E49">
        <v>30.31</v>
      </c>
      <c r="F49">
        <v>3586</v>
      </c>
      <c r="G49">
        <v>16.3</v>
      </c>
      <c r="I49" s="103">
        <f t="shared" si="8"/>
        <v>101.97011037985322</v>
      </c>
      <c r="J49" s="104">
        <f t="shared" si="1"/>
        <v>21.311753069389326</v>
      </c>
      <c r="K49" s="76">
        <f t="shared" si="9"/>
        <v>213.93002407647336</v>
      </c>
      <c r="L49" s="76">
        <f t="shared" si="2"/>
        <v>160.46115725572176</v>
      </c>
      <c r="M49" s="103">
        <f t="shared" si="10"/>
        <v>8.4069327796512834</v>
      </c>
      <c r="N49" s="103">
        <f t="shared" si="3"/>
        <v>262.71664936410258</v>
      </c>
    </row>
    <row r="50" spans="1:14">
      <c r="A50" s="102">
        <v>40387</v>
      </c>
      <c r="B50" t="s">
        <v>121</v>
      </c>
      <c r="C50">
        <v>4.875</v>
      </c>
      <c r="D50">
        <v>311.85599999999999</v>
      </c>
      <c r="E50">
        <v>30.37</v>
      </c>
      <c r="F50">
        <v>3586</v>
      </c>
      <c r="G50">
        <v>16.3</v>
      </c>
      <c r="I50" s="103">
        <f t="shared" si="8"/>
        <v>101.4403594645182</v>
      </c>
      <c r="J50" s="104">
        <f t="shared" si="1"/>
        <v>21.2010351280843</v>
      </c>
      <c r="K50" s="76">
        <f t="shared" si="9"/>
        <v>212.8186236312842</v>
      </c>
      <c r="L50" s="76">
        <f t="shared" si="2"/>
        <v>159.62753606402859</v>
      </c>
      <c r="M50" s="103">
        <f t="shared" si="10"/>
        <v>8.3632574289177199</v>
      </c>
      <c r="N50" s="103">
        <f t="shared" si="3"/>
        <v>261.35179465367872</v>
      </c>
    </row>
    <row r="51" spans="1:14">
      <c r="A51" s="102">
        <v>40387</v>
      </c>
      <c r="B51" t="s">
        <v>122</v>
      </c>
      <c r="C51">
        <v>5.0419999999999998</v>
      </c>
      <c r="D51">
        <v>314.303</v>
      </c>
      <c r="E51">
        <v>30.28</v>
      </c>
      <c r="F51">
        <v>3583</v>
      </c>
      <c r="G51">
        <v>16.3</v>
      </c>
      <c r="I51" s="103">
        <f t="shared" si="8"/>
        <v>102.23616889858553</v>
      </c>
      <c r="J51" s="104">
        <f t="shared" si="1"/>
        <v>21.367359299804374</v>
      </c>
      <c r="K51" s="76">
        <f t="shared" si="9"/>
        <v>214.48820632327221</v>
      </c>
      <c r="L51" s="76">
        <f t="shared" si="2"/>
        <v>160.87982952796403</v>
      </c>
      <c r="M51" s="103">
        <f t="shared" si="10"/>
        <v>8.4288679925691081</v>
      </c>
      <c r="N51" s="103">
        <f t="shared" si="3"/>
        <v>263.40212476778464</v>
      </c>
    </row>
    <row r="52" spans="1:14">
      <c r="A52" s="102">
        <v>40387</v>
      </c>
      <c r="B52" t="s">
        <v>123</v>
      </c>
      <c r="C52">
        <v>5.2080000000000002</v>
      </c>
      <c r="D52">
        <v>314.303</v>
      </c>
      <c r="E52">
        <v>30.28</v>
      </c>
      <c r="F52">
        <v>3589</v>
      </c>
      <c r="G52">
        <v>16.3</v>
      </c>
      <c r="I52" s="103">
        <f t="shared" si="8"/>
        <v>102.23616889858553</v>
      </c>
      <c r="J52" s="104">
        <f t="shared" si="1"/>
        <v>21.367359299804374</v>
      </c>
      <c r="K52" s="76">
        <f t="shared" si="9"/>
        <v>214.48820632327221</v>
      </c>
      <c r="L52" s="76">
        <f t="shared" si="2"/>
        <v>160.87982952796403</v>
      </c>
      <c r="M52" s="103">
        <f t="shared" si="10"/>
        <v>8.4288679925691081</v>
      </c>
      <c r="N52" s="103">
        <f t="shared" si="3"/>
        <v>263.40212476778464</v>
      </c>
    </row>
    <row r="53" spans="1:14">
      <c r="A53" s="102">
        <v>40387</v>
      </c>
      <c r="B53" t="s">
        <v>124</v>
      </c>
      <c r="C53">
        <v>5.375</v>
      </c>
      <c r="D53">
        <v>313.75700000000001</v>
      </c>
      <c r="E53">
        <v>30.3</v>
      </c>
      <c r="F53">
        <v>3585</v>
      </c>
      <c r="G53">
        <v>16.3</v>
      </c>
      <c r="I53" s="103">
        <f t="shared" si="8"/>
        <v>102.05870865078818</v>
      </c>
      <c r="J53" s="104">
        <f t="shared" si="1"/>
        <v>21.33027010801473</v>
      </c>
      <c r="K53" s="76">
        <f t="shared" si="9"/>
        <v>214.11590040987775</v>
      </c>
      <c r="L53" s="76">
        <f t="shared" si="2"/>
        <v>160.60057635639859</v>
      </c>
      <c r="M53" s="103">
        <f t="shared" si="10"/>
        <v>8.4142372702061028</v>
      </c>
      <c r="N53" s="103">
        <f t="shared" si="3"/>
        <v>262.94491469394069</v>
      </c>
    </row>
    <row r="54" spans="1:14">
      <c r="A54" s="102">
        <v>40387</v>
      </c>
      <c r="B54" t="s">
        <v>125</v>
      </c>
      <c r="C54">
        <v>5.5419999999999998</v>
      </c>
      <c r="D54">
        <v>312.66899999999998</v>
      </c>
      <c r="E54">
        <v>30.34</v>
      </c>
      <c r="F54">
        <v>3582</v>
      </c>
      <c r="G54">
        <v>16.3</v>
      </c>
      <c r="I54" s="103">
        <f t="shared" si="8"/>
        <v>101.70484159998219</v>
      </c>
      <c r="J54" s="104">
        <f t="shared" si="1"/>
        <v>21.256311894396276</v>
      </c>
      <c r="K54" s="76">
        <f t="shared" si="9"/>
        <v>213.37349867649928</v>
      </c>
      <c r="L54" s="76">
        <f t="shared" si="2"/>
        <v>160.04372772423102</v>
      </c>
      <c r="M54" s="103">
        <f t="shared" si="10"/>
        <v>8.3850626768083192</v>
      </c>
      <c r="N54" s="103">
        <f t="shared" si="3"/>
        <v>262.03320865025995</v>
      </c>
    </row>
    <row r="55" spans="1:14">
      <c r="A55" s="102">
        <v>40387</v>
      </c>
      <c r="B55" t="s">
        <v>126</v>
      </c>
      <c r="C55">
        <v>5.7089999999999996</v>
      </c>
      <c r="D55">
        <v>312.12700000000001</v>
      </c>
      <c r="E55">
        <v>30.36</v>
      </c>
      <c r="F55">
        <v>3587</v>
      </c>
      <c r="G55">
        <v>16.3</v>
      </c>
      <c r="I55" s="103">
        <f t="shared" si="8"/>
        <v>101.52843296184959</v>
      </c>
      <c r="J55" s="104">
        <f t="shared" si="1"/>
        <v>21.219442489026566</v>
      </c>
      <c r="K55" s="76">
        <f t="shared" si="9"/>
        <v>213.00339900648402</v>
      </c>
      <c r="L55" s="76">
        <f t="shared" si="2"/>
        <v>159.76612937585995</v>
      </c>
      <c r="M55" s="103">
        <f t="shared" si="10"/>
        <v>8.3705186544766175</v>
      </c>
      <c r="N55" s="103">
        <f t="shared" si="3"/>
        <v>261.57870795239427</v>
      </c>
    </row>
    <row r="56" spans="1:14">
      <c r="A56" s="102">
        <v>40387</v>
      </c>
      <c r="B56" t="s">
        <v>127</v>
      </c>
      <c r="C56">
        <v>5.8760000000000003</v>
      </c>
      <c r="D56">
        <v>309.43099999999998</v>
      </c>
      <c r="E56">
        <v>30.46</v>
      </c>
      <c r="F56">
        <v>3587</v>
      </c>
      <c r="G56">
        <v>16.3</v>
      </c>
      <c r="I56" s="103">
        <f t="shared" si="8"/>
        <v>100.65160218770136</v>
      </c>
      <c r="J56" s="104">
        <f t="shared" si="1"/>
        <v>21.036184857229582</v>
      </c>
      <c r="K56" s="76">
        <f t="shared" si="9"/>
        <v>211.16383613923045</v>
      </c>
      <c r="L56" s="76">
        <f t="shared" si="2"/>
        <v>158.38633994331801</v>
      </c>
      <c r="M56" s="103">
        <f t="shared" si="10"/>
        <v>8.2982282808569945</v>
      </c>
      <c r="N56" s="103">
        <f t="shared" si="3"/>
        <v>259.31963377678107</v>
      </c>
    </row>
    <row r="57" spans="1:14">
      <c r="A57" s="102">
        <v>40387</v>
      </c>
      <c r="B57" t="s">
        <v>128</v>
      </c>
      <c r="C57">
        <v>6.0430000000000001</v>
      </c>
      <c r="D57">
        <v>312.39800000000002</v>
      </c>
      <c r="E57">
        <v>30.35</v>
      </c>
      <c r="F57">
        <v>3587</v>
      </c>
      <c r="G57">
        <v>16.3</v>
      </c>
      <c r="I57" s="103">
        <f t="shared" si="8"/>
        <v>101.61659363563908</v>
      </c>
      <c r="J57" s="104">
        <f t="shared" si="1"/>
        <v>21.237868069848563</v>
      </c>
      <c r="K57" s="76">
        <f t="shared" si="9"/>
        <v>213.18835727509946</v>
      </c>
      <c r="L57" s="76">
        <f t="shared" si="2"/>
        <v>159.90485986941349</v>
      </c>
      <c r="M57" s="103">
        <f t="shared" si="10"/>
        <v>8.3777870673046131</v>
      </c>
      <c r="N57" s="103">
        <f t="shared" si="3"/>
        <v>261.80584585326915</v>
      </c>
    </row>
    <row r="58" spans="1:14">
      <c r="A58" s="102">
        <v>40387</v>
      </c>
      <c r="B58" t="s">
        <v>129</v>
      </c>
      <c r="C58">
        <v>6.21</v>
      </c>
      <c r="D58">
        <v>308.767</v>
      </c>
      <c r="E58">
        <v>30.44</v>
      </c>
      <c r="F58">
        <v>3584</v>
      </c>
      <c r="G58">
        <v>16.399999999999999</v>
      </c>
      <c r="I58" s="103">
        <f t="shared" si="8"/>
        <v>100.64748683793819</v>
      </c>
      <c r="J58" s="104">
        <f t="shared" si="1"/>
        <v>21.035324749129082</v>
      </c>
      <c r="K58" s="76">
        <f t="shared" si="9"/>
        <v>211.13017625094787</v>
      </c>
      <c r="L58" s="76">
        <f t="shared" si="2"/>
        <v>158.36109288110578</v>
      </c>
      <c r="M58" s="103">
        <f t="shared" si="10"/>
        <v>8.2818081315714913</v>
      </c>
      <c r="N58" s="103">
        <f t="shared" si="3"/>
        <v>258.80650411160912</v>
      </c>
    </row>
    <row r="59" spans="1:14">
      <c r="A59" s="102">
        <v>40387</v>
      </c>
      <c r="B59" t="s">
        <v>130</v>
      </c>
      <c r="C59">
        <v>6.3769999999999998</v>
      </c>
      <c r="D59">
        <v>311.72800000000001</v>
      </c>
      <c r="E59">
        <v>30.33</v>
      </c>
      <c r="F59">
        <v>3594</v>
      </c>
      <c r="G59">
        <v>16.399999999999999</v>
      </c>
      <c r="I59" s="103">
        <f t="shared" si="8"/>
        <v>101.6127303837489</v>
      </c>
      <c r="J59" s="104">
        <f t="shared" si="1"/>
        <v>21.237060650203517</v>
      </c>
      <c r="K59" s="76">
        <f t="shared" si="9"/>
        <v>213.15498627208876</v>
      </c>
      <c r="L59" s="76">
        <f t="shared" si="2"/>
        <v>159.87982948957318</v>
      </c>
      <c r="M59" s="103">
        <f t="shared" si="10"/>
        <v>8.3612334813520945</v>
      </c>
      <c r="N59" s="103">
        <f t="shared" si="3"/>
        <v>261.28854629225293</v>
      </c>
    </row>
    <row r="60" spans="1:14">
      <c r="A60" s="102">
        <v>40387</v>
      </c>
      <c r="B60" t="s">
        <v>131</v>
      </c>
      <c r="C60">
        <v>6.5439999999999996</v>
      </c>
      <c r="D60">
        <v>309.03500000000003</v>
      </c>
      <c r="E60">
        <v>30.43</v>
      </c>
      <c r="F60">
        <v>3592</v>
      </c>
      <c r="G60">
        <v>16.399999999999999</v>
      </c>
      <c r="I60" s="103">
        <f t="shared" si="8"/>
        <v>100.73480338299755</v>
      </c>
      <c r="J60" s="104">
        <f t="shared" si="1"/>
        <v>21.053573907046488</v>
      </c>
      <c r="K60" s="76">
        <f t="shared" si="9"/>
        <v>211.31334185326131</v>
      </c>
      <c r="L60" s="76">
        <f t="shared" si="2"/>
        <v>158.49847876064064</v>
      </c>
      <c r="M60" s="103">
        <f t="shared" si="10"/>
        <v>8.2889929992280234</v>
      </c>
      <c r="N60" s="103">
        <f t="shared" si="3"/>
        <v>259.03103122587572</v>
      </c>
    </row>
    <row r="61" spans="1:14">
      <c r="A61" s="102">
        <v>40387</v>
      </c>
      <c r="B61" t="s">
        <v>132</v>
      </c>
      <c r="C61">
        <v>6.7110000000000003</v>
      </c>
      <c r="D61">
        <v>311.99900000000002</v>
      </c>
      <c r="E61">
        <v>30.32</v>
      </c>
      <c r="F61">
        <v>3595</v>
      </c>
      <c r="G61">
        <v>16.399999999999999</v>
      </c>
      <c r="I61" s="103">
        <f t="shared" si="8"/>
        <v>101.70100173557732</v>
      </c>
      <c r="J61" s="104">
        <f t="shared" si="1"/>
        <v>21.255509362735662</v>
      </c>
      <c r="K61" s="76">
        <f t="shared" si="9"/>
        <v>213.34015479099529</v>
      </c>
      <c r="L61" s="76">
        <f t="shared" si="2"/>
        <v>160.01871768424962</v>
      </c>
      <c r="M61" s="103">
        <f t="shared" si="10"/>
        <v>8.3684969155651583</v>
      </c>
      <c r="N61" s="103">
        <f t="shared" si="3"/>
        <v>261.51552861141118</v>
      </c>
    </row>
    <row r="62" spans="1:14">
      <c r="A62" s="102">
        <v>40387</v>
      </c>
      <c r="B62" t="s">
        <v>133</v>
      </c>
      <c r="C62">
        <v>6.8609999999999998</v>
      </c>
      <c r="D62">
        <v>310.37799999999999</v>
      </c>
      <c r="E62">
        <v>30.38</v>
      </c>
      <c r="F62">
        <v>3593</v>
      </c>
      <c r="G62">
        <v>16.399999999999999</v>
      </c>
      <c r="I62" s="103">
        <f t="shared" si="8"/>
        <v>101.1726818820535</v>
      </c>
      <c r="J62" s="104">
        <f t="shared" si="1"/>
        <v>21.145090513349178</v>
      </c>
      <c r="K62" s="76">
        <f t="shared" si="9"/>
        <v>212.2318880344595</v>
      </c>
      <c r="L62" s="76">
        <f t="shared" si="2"/>
        <v>159.18744695883612</v>
      </c>
      <c r="M62" s="103">
        <f t="shared" si="10"/>
        <v>8.325023960636539</v>
      </c>
      <c r="N62" s="103">
        <f t="shared" si="3"/>
        <v>260.15699876989186</v>
      </c>
    </row>
    <row r="63" spans="1:14">
      <c r="A63" s="102">
        <v>40387</v>
      </c>
      <c r="B63" t="s">
        <v>134</v>
      </c>
      <c r="C63">
        <v>7.0270000000000001</v>
      </c>
      <c r="D63">
        <v>309.83999999999997</v>
      </c>
      <c r="E63">
        <v>30.4</v>
      </c>
      <c r="F63">
        <v>3593</v>
      </c>
      <c r="G63">
        <v>16.399999999999999</v>
      </c>
      <c r="I63" s="103">
        <f t="shared" si="8"/>
        <v>100.99727087593313</v>
      </c>
      <c r="J63" s="104">
        <f t="shared" si="1"/>
        <v>21.108429613070019</v>
      </c>
      <c r="K63" s="76">
        <f t="shared" si="9"/>
        <v>211.86392498041738</v>
      </c>
      <c r="L63" s="76">
        <f t="shared" si="2"/>
        <v>158.91145120866577</v>
      </c>
      <c r="M63" s="103">
        <f t="shared" si="10"/>
        <v>8.3105902142758978</v>
      </c>
      <c r="N63" s="103">
        <f t="shared" si="3"/>
        <v>259.70594419612183</v>
      </c>
    </row>
    <row r="64" spans="1:14">
      <c r="A64" s="102">
        <v>40387</v>
      </c>
      <c r="B64" t="s">
        <v>135</v>
      </c>
      <c r="C64">
        <v>7.1950000000000003</v>
      </c>
      <c r="D64">
        <v>308.767</v>
      </c>
      <c r="E64">
        <v>30.44</v>
      </c>
      <c r="F64">
        <v>3591</v>
      </c>
      <c r="G64">
        <v>16.399999999999999</v>
      </c>
      <c r="I64" s="103">
        <f t="shared" si="8"/>
        <v>100.64748683793819</v>
      </c>
      <c r="J64" s="104">
        <f t="shared" si="1"/>
        <v>21.035324749129082</v>
      </c>
      <c r="K64" s="76">
        <f t="shared" si="9"/>
        <v>211.13017625094787</v>
      </c>
      <c r="L64" s="76">
        <f t="shared" si="2"/>
        <v>158.36109288110578</v>
      </c>
      <c r="M64" s="103">
        <f t="shared" si="10"/>
        <v>8.2818081315714913</v>
      </c>
      <c r="N64" s="103">
        <f t="shared" si="3"/>
        <v>258.80650411160912</v>
      </c>
    </row>
    <row r="65" spans="1:14">
      <c r="A65" s="102">
        <v>40387</v>
      </c>
      <c r="B65" t="s">
        <v>136</v>
      </c>
      <c r="C65">
        <v>7.3620000000000001</v>
      </c>
      <c r="D65">
        <v>309.57100000000003</v>
      </c>
      <c r="E65">
        <v>30.41</v>
      </c>
      <c r="F65">
        <v>3588</v>
      </c>
      <c r="G65">
        <v>16.399999999999999</v>
      </c>
      <c r="I65" s="103">
        <f t="shared" si="8"/>
        <v>100.90969528918536</v>
      </c>
      <c r="J65" s="104">
        <f t="shared" si="1"/>
        <v>21.09012631543974</v>
      </c>
      <c r="K65" s="76">
        <f t="shared" si="9"/>
        <v>211.68021598135309</v>
      </c>
      <c r="L65" s="76">
        <f t="shared" si="2"/>
        <v>158.77365774692331</v>
      </c>
      <c r="M65" s="103">
        <f t="shared" si="10"/>
        <v>8.3033840312976519</v>
      </c>
      <c r="N65" s="103">
        <f t="shared" si="3"/>
        <v>259.48075097805162</v>
      </c>
    </row>
    <row r="66" spans="1:14">
      <c r="A66" s="102">
        <v>40387</v>
      </c>
      <c r="B66" t="s">
        <v>137</v>
      </c>
      <c r="C66">
        <v>7.5289999999999999</v>
      </c>
      <c r="D66">
        <v>309.57100000000003</v>
      </c>
      <c r="E66">
        <v>30.41</v>
      </c>
      <c r="F66">
        <v>3595</v>
      </c>
      <c r="G66">
        <v>16.399999999999999</v>
      </c>
      <c r="I66" s="103">
        <f t="shared" si="8"/>
        <v>100.90969528918536</v>
      </c>
      <c r="J66" s="104">
        <f t="shared" si="1"/>
        <v>21.09012631543974</v>
      </c>
      <c r="K66" s="76">
        <f t="shared" si="9"/>
        <v>211.68021598135309</v>
      </c>
      <c r="L66" s="76">
        <f t="shared" si="2"/>
        <v>158.77365774692331</v>
      </c>
      <c r="M66" s="103">
        <f t="shared" si="10"/>
        <v>8.3033840312976519</v>
      </c>
      <c r="N66" s="103">
        <f t="shared" si="3"/>
        <v>259.48075097805162</v>
      </c>
    </row>
    <row r="67" spans="1:14">
      <c r="A67" s="102">
        <v>40387</v>
      </c>
      <c r="B67" t="s">
        <v>138</v>
      </c>
      <c r="C67">
        <v>7.6950000000000003</v>
      </c>
      <c r="D67">
        <v>309.303</v>
      </c>
      <c r="E67">
        <v>30.42</v>
      </c>
      <c r="F67">
        <v>3597</v>
      </c>
      <c r="G67">
        <v>16.399999999999999</v>
      </c>
      <c r="I67" s="103">
        <f t="shared" si="8"/>
        <v>100.82220616250483</v>
      </c>
      <c r="J67" s="104">
        <f t="shared" si="1"/>
        <v>21.071841087963506</v>
      </c>
      <c r="K67" s="76">
        <f t="shared" si="9"/>
        <v>211.49668835124103</v>
      </c>
      <c r="L67" s="76">
        <f t="shared" si="2"/>
        <v>158.63600032345826</v>
      </c>
      <c r="M67" s="103">
        <f t="shared" si="10"/>
        <v>8.2961849627115338</v>
      </c>
      <c r="N67" s="103">
        <f t="shared" si="3"/>
        <v>259.25578008473542</v>
      </c>
    </row>
    <row r="68" spans="1:14">
      <c r="A68" s="102">
        <v>40387</v>
      </c>
      <c r="B68" t="s">
        <v>139</v>
      </c>
      <c r="C68">
        <v>7.8620000000000001</v>
      </c>
      <c r="D68">
        <v>311.72800000000001</v>
      </c>
      <c r="E68">
        <v>30.33</v>
      </c>
      <c r="F68">
        <v>3595</v>
      </c>
      <c r="G68">
        <v>16.399999999999999</v>
      </c>
      <c r="I68" s="103">
        <f t="shared" si="8"/>
        <v>101.6127303837489</v>
      </c>
      <c r="J68" s="104">
        <f t="shared" si="1"/>
        <v>21.237060650203517</v>
      </c>
      <c r="K68" s="76">
        <f t="shared" si="9"/>
        <v>213.15498627208876</v>
      </c>
      <c r="L68" s="76">
        <f t="shared" si="2"/>
        <v>159.87982948957318</v>
      </c>
      <c r="M68" s="103">
        <f t="shared" si="10"/>
        <v>8.3612334813520945</v>
      </c>
      <c r="N68" s="103">
        <f t="shared" si="3"/>
        <v>261.28854629225293</v>
      </c>
    </row>
    <row r="69" spans="1:14">
      <c r="A69" s="102">
        <v>40387</v>
      </c>
      <c r="B69" t="s">
        <v>140</v>
      </c>
      <c r="C69">
        <v>8.0289999999999999</v>
      </c>
      <c r="D69">
        <v>313.08499999999998</v>
      </c>
      <c r="E69">
        <v>30.28</v>
      </c>
      <c r="F69">
        <v>3594</v>
      </c>
      <c r="G69">
        <v>16.399999999999999</v>
      </c>
      <c r="I69" s="103">
        <f t="shared" si="8"/>
        <v>102.0549631273058</v>
      </c>
      <c r="J69" s="104">
        <f t="shared" si="1"/>
        <v>21.329487293606913</v>
      </c>
      <c r="K69" s="76">
        <f t="shared" si="9"/>
        <v>214.08266643604006</v>
      </c>
      <c r="L69" s="76">
        <f t="shared" si="2"/>
        <v>160.57564875717441</v>
      </c>
      <c r="M69" s="103">
        <f t="shared" si="10"/>
        <v>8.3976227330532716</v>
      </c>
      <c r="N69" s="103">
        <f t="shared" si="3"/>
        <v>262.42571040791472</v>
      </c>
    </row>
    <row r="70" spans="1:14">
      <c r="A70" s="102">
        <v>40387</v>
      </c>
      <c r="B70" t="s">
        <v>141</v>
      </c>
      <c r="C70">
        <v>8.1959999999999997</v>
      </c>
      <c r="D70">
        <v>308.767</v>
      </c>
      <c r="E70">
        <v>30.44</v>
      </c>
      <c r="F70">
        <v>3585</v>
      </c>
      <c r="G70">
        <v>16.399999999999999</v>
      </c>
      <c r="I70" s="103">
        <f t="shared" si="8"/>
        <v>100.64748683793819</v>
      </c>
      <c r="J70" s="104">
        <f t="shared" si="1"/>
        <v>21.035324749129082</v>
      </c>
      <c r="K70" s="76">
        <f t="shared" si="9"/>
        <v>211.13017625094787</v>
      </c>
      <c r="L70" s="76">
        <f t="shared" si="2"/>
        <v>158.36109288110578</v>
      </c>
      <c r="M70" s="103">
        <f t="shared" si="10"/>
        <v>8.2818081315714913</v>
      </c>
      <c r="N70" s="103">
        <f t="shared" si="3"/>
        <v>258.80650411160912</v>
      </c>
    </row>
    <row r="71" spans="1:14">
      <c r="A71" s="102">
        <v>40387</v>
      </c>
      <c r="B71" t="s">
        <v>142</v>
      </c>
      <c r="C71">
        <v>8.3629999999999995</v>
      </c>
      <c r="D71">
        <v>306.36799999999999</v>
      </c>
      <c r="E71">
        <v>30.53</v>
      </c>
      <c r="F71">
        <v>3587</v>
      </c>
      <c r="G71">
        <v>16.399999999999999</v>
      </c>
      <c r="I71" s="103">
        <f t="shared" si="8"/>
        <v>99.865499966114953</v>
      </c>
      <c r="J71" s="104">
        <f t="shared" si="1"/>
        <v>20.871889492918026</v>
      </c>
      <c r="K71" s="76">
        <f t="shared" si="9"/>
        <v>209.48978729280316</v>
      </c>
      <c r="L71" s="76">
        <f t="shared" si="2"/>
        <v>157.13069657881155</v>
      </c>
      <c r="M71" s="103">
        <f t="shared" si="10"/>
        <v>8.2174621112453607</v>
      </c>
      <c r="N71" s="103">
        <f t="shared" si="3"/>
        <v>256.79569097641752</v>
      </c>
    </row>
    <row r="72" spans="1:14">
      <c r="A72" s="102">
        <v>40387</v>
      </c>
      <c r="B72" t="s">
        <v>143</v>
      </c>
      <c r="C72">
        <v>8.5299999999999994</v>
      </c>
      <c r="D72">
        <v>308.767</v>
      </c>
      <c r="E72">
        <v>30.44</v>
      </c>
      <c r="F72">
        <v>3588</v>
      </c>
      <c r="G72">
        <v>16.399999999999999</v>
      </c>
      <c r="I72" s="103">
        <f t="shared" si="8"/>
        <v>100.64748683793819</v>
      </c>
      <c r="J72" s="104">
        <f t="shared" si="1"/>
        <v>21.035324749129082</v>
      </c>
      <c r="K72" s="76">
        <f t="shared" si="9"/>
        <v>211.13017625094787</v>
      </c>
      <c r="L72" s="76">
        <f t="shared" si="2"/>
        <v>158.36109288110578</v>
      </c>
      <c r="M72" s="103">
        <f t="shared" si="10"/>
        <v>8.2818081315714913</v>
      </c>
      <c r="N72" s="103">
        <f t="shared" si="3"/>
        <v>258.80650411160912</v>
      </c>
    </row>
    <row r="73" spans="1:14">
      <c r="A73" s="102">
        <v>40387</v>
      </c>
      <c r="B73" t="s">
        <v>144</v>
      </c>
      <c r="C73">
        <v>8.6969999999999992</v>
      </c>
      <c r="D73">
        <v>309.57100000000003</v>
      </c>
      <c r="E73">
        <v>30.41</v>
      </c>
      <c r="F73">
        <v>3593</v>
      </c>
      <c r="G73">
        <v>16.399999999999999</v>
      </c>
      <c r="I73" s="103">
        <f t="shared" si="8"/>
        <v>100.90969528918536</v>
      </c>
      <c r="J73" s="104">
        <f t="shared" si="1"/>
        <v>21.09012631543974</v>
      </c>
      <c r="K73" s="76">
        <f t="shared" si="9"/>
        <v>211.68021598135309</v>
      </c>
      <c r="L73" s="76">
        <f t="shared" si="2"/>
        <v>158.77365774692331</v>
      </c>
      <c r="M73" s="103">
        <f t="shared" si="10"/>
        <v>8.3033840312976519</v>
      </c>
      <c r="N73" s="103">
        <f t="shared" si="3"/>
        <v>259.48075097805162</v>
      </c>
    </row>
    <row r="74" spans="1:14">
      <c r="A74" s="102">
        <v>40387</v>
      </c>
      <c r="B74" t="s">
        <v>145</v>
      </c>
      <c r="C74">
        <v>8.8629999999999995</v>
      </c>
      <c r="D74">
        <v>310.37799999999999</v>
      </c>
      <c r="E74">
        <v>30.38</v>
      </c>
      <c r="F74">
        <v>3590</v>
      </c>
      <c r="G74">
        <v>16.399999999999999</v>
      </c>
      <c r="I74" s="103">
        <f t="shared" si="8"/>
        <v>101.1726818820535</v>
      </c>
      <c r="J74" s="104">
        <f t="shared" si="1"/>
        <v>21.145090513349178</v>
      </c>
      <c r="K74" s="76">
        <f t="shared" si="9"/>
        <v>212.2318880344595</v>
      </c>
      <c r="L74" s="76">
        <f t="shared" si="2"/>
        <v>159.18744695883612</v>
      </c>
      <c r="M74" s="103">
        <f t="shared" si="10"/>
        <v>8.325023960636539</v>
      </c>
      <c r="N74" s="103">
        <f t="shared" si="3"/>
        <v>260.15699876989186</v>
      </c>
    </row>
    <row r="75" spans="1:14">
      <c r="A75" s="102">
        <v>40387</v>
      </c>
      <c r="B75" t="s">
        <v>146</v>
      </c>
      <c r="C75">
        <v>9.0299999999999994</v>
      </c>
      <c r="D75">
        <v>310.91699999999997</v>
      </c>
      <c r="E75">
        <v>30.36</v>
      </c>
      <c r="F75">
        <v>3586</v>
      </c>
      <c r="G75">
        <v>16.399999999999999</v>
      </c>
      <c r="I75" s="103">
        <f t="shared" si="8"/>
        <v>101.34844008740659</v>
      </c>
      <c r="J75" s="104">
        <f t="shared" si="1"/>
        <v>21.181823978267975</v>
      </c>
      <c r="K75" s="76">
        <f t="shared" si="9"/>
        <v>212.60057941503513</v>
      </c>
      <c r="L75" s="76">
        <f t="shared" si="2"/>
        <v>159.46398900034137</v>
      </c>
      <c r="M75" s="103">
        <f t="shared" si="10"/>
        <v>8.3394862763884205</v>
      </c>
      <c r="N75" s="103">
        <f t="shared" si="3"/>
        <v>260.60894613713816</v>
      </c>
    </row>
    <row r="76" spans="1:14">
      <c r="A76" s="102">
        <v>40387</v>
      </c>
      <c r="B76" t="s">
        <v>147</v>
      </c>
      <c r="C76">
        <v>9.1969999999999992</v>
      </c>
      <c r="D76">
        <v>310.91699999999997</v>
      </c>
      <c r="E76">
        <v>30.36</v>
      </c>
      <c r="F76">
        <v>3587</v>
      </c>
      <c r="G76">
        <v>16.399999999999999</v>
      </c>
      <c r="I76" s="103">
        <f t="shared" si="8"/>
        <v>101.34844008740659</v>
      </c>
      <c r="J76" s="104">
        <f t="shared" si="1"/>
        <v>21.181823978267975</v>
      </c>
      <c r="K76" s="76">
        <f t="shared" si="9"/>
        <v>212.60057941503513</v>
      </c>
      <c r="L76" s="76">
        <f t="shared" si="2"/>
        <v>159.46398900034137</v>
      </c>
      <c r="M76" s="103">
        <f t="shared" si="10"/>
        <v>8.3394862763884205</v>
      </c>
      <c r="N76" s="103">
        <f t="shared" si="3"/>
        <v>260.60894613713816</v>
      </c>
    </row>
    <row r="77" spans="1:14">
      <c r="A77" s="102">
        <v>40387</v>
      </c>
      <c r="B77" t="s">
        <v>148</v>
      </c>
      <c r="C77">
        <v>9.3640000000000008</v>
      </c>
      <c r="D77">
        <v>308.767</v>
      </c>
      <c r="E77">
        <v>30.44</v>
      </c>
      <c r="F77">
        <v>3588</v>
      </c>
      <c r="G77">
        <v>16.399999999999999</v>
      </c>
      <c r="I77" s="103">
        <f t="shared" si="8"/>
        <v>100.64748683793819</v>
      </c>
      <c r="J77" s="104">
        <f t="shared" si="1"/>
        <v>21.035324749129082</v>
      </c>
      <c r="K77" s="76">
        <f t="shared" si="9"/>
        <v>211.13017625094787</v>
      </c>
      <c r="L77" s="76">
        <f t="shared" si="2"/>
        <v>158.36109288110578</v>
      </c>
      <c r="M77" s="103">
        <f t="shared" si="10"/>
        <v>8.2818081315714913</v>
      </c>
      <c r="N77" s="103">
        <f t="shared" si="3"/>
        <v>258.80650411160912</v>
      </c>
    </row>
    <row r="78" spans="1:14">
      <c r="A78" s="102">
        <v>40387</v>
      </c>
      <c r="B78" t="s">
        <v>149</v>
      </c>
      <c r="C78">
        <v>9.5310000000000006</v>
      </c>
      <c r="D78">
        <v>310.37799999999999</v>
      </c>
      <c r="E78">
        <v>30.38</v>
      </c>
      <c r="F78">
        <v>3587</v>
      </c>
      <c r="G78">
        <v>16.399999999999999</v>
      </c>
      <c r="I78" s="103">
        <f t="shared" ref="I78:I86" si="11">(-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+(SQRT((POWER(((TAN(E78*PI()/180))/(TAN(($B$7+($B$14*(G78-$E$7)))*PI()/180))*($H$13+($B$15*(G78-$E$8)))+(TAN(E78*PI()/180))/(TAN(($B$7+($B$14*(G78-$E$7)))*PI()/180))*1/$B$16*($H$13+($B$15*(G78-$E$8)))-$B$13*1/$B$16*($H$13+($B$15*(G78-$E$8)))-($H$13+($B$15*(G78-$E$8)))+$B$13*($H$13+($B$15*(G78-$E$8)))),2))-4*((TAN(E78*PI()/180))/(TAN(($B$7+($B$14*(G78-$E$7)))*PI()/180))*1/$B$16*POWER(($H$13+($B$15*(G78-$E$8))),2))*((TAN(E78*PI()/180))/(TAN(($B$7+($B$14*(G78-$E$7)))*PI()/180))-1))))/(2*((TAN(E78*PI()/180))/(TAN(($B$7+($B$14*(G78-$E$7)))*PI()/180))*1/$B$16*POWER(($H$13+($B$15*(G78-$E$8))),2)))</f>
        <v>101.1726818820535</v>
      </c>
      <c r="J78" s="104">
        <f t="shared" si="1"/>
        <v>21.145090513349178</v>
      </c>
      <c r="K78" s="76">
        <f t="shared" ref="K78:K86" si="12">($B$9-EXP(52.57-6690.9/(273.15+G78)-4.681*LN(273.15+G78)))*I78/100*0.2095</f>
        <v>212.2318880344595</v>
      </c>
      <c r="L78" s="76">
        <f t="shared" si="2"/>
        <v>159.18744695883612</v>
      </c>
      <c r="M78" s="103">
        <f t="shared" ref="M78:M86" si="13">(($B$9-EXP(52.57-6690.9/(273.15+G78)-4.681*LN(273.15+G78)))/1013)*I78/100*0.2095*((49-1.335*G78+0.02759*POWER(G78,2)-0.0003235*POWER(G78,3)+0.000001614*POWER(G78,4))
-($J$16*(5.516*10^-1-1.759*10^-2*G78+2.253*10^-4*POWER(G78,2)-2.654*10^-7*POWER(G78,3)+5.363*10^-8*POWER(G78,4))))*32/22.414</f>
        <v>8.325023960636539</v>
      </c>
      <c r="N78" s="103">
        <f t="shared" si="3"/>
        <v>260.15699876989186</v>
      </c>
    </row>
    <row r="79" spans="1:14">
      <c r="A79" s="102">
        <v>40387</v>
      </c>
      <c r="B79" t="s">
        <v>150</v>
      </c>
      <c r="C79">
        <v>9.6980000000000004</v>
      </c>
      <c r="D79">
        <v>310.37799999999999</v>
      </c>
      <c r="E79">
        <v>30.38</v>
      </c>
      <c r="F79">
        <v>3594</v>
      </c>
      <c r="G79">
        <v>16.399999999999999</v>
      </c>
      <c r="I79" s="103">
        <f t="shared" si="11"/>
        <v>101.1726818820535</v>
      </c>
      <c r="J79" s="104">
        <f t="shared" si="1"/>
        <v>21.145090513349178</v>
      </c>
      <c r="K79" s="76">
        <f t="shared" si="12"/>
        <v>212.2318880344595</v>
      </c>
      <c r="L79" s="76">
        <f t="shared" si="2"/>
        <v>159.18744695883612</v>
      </c>
      <c r="M79" s="103">
        <f t="shared" si="13"/>
        <v>8.325023960636539</v>
      </c>
      <c r="N79" s="103">
        <f t="shared" si="3"/>
        <v>260.15699876989186</v>
      </c>
    </row>
    <row r="80" spans="1:14">
      <c r="A80" s="102">
        <v>40387</v>
      </c>
      <c r="B80" t="s">
        <v>151</v>
      </c>
      <c r="C80">
        <v>9.8650000000000002</v>
      </c>
      <c r="D80">
        <v>308.767</v>
      </c>
      <c r="E80">
        <v>30.44</v>
      </c>
      <c r="F80">
        <v>3584</v>
      </c>
      <c r="G80">
        <v>16.399999999999999</v>
      </c>
      <c r="I80" s="103">
        <f t="shared" si="11"/>
        <v>100.64748683793819</v>
      </c>
      <c r="J80" s="104">
        <f t="shared" si="1"/>
        <v>21.035324749129082</v>
      </c>
      <c r="K80" s="76">
        <f t="shared" si="12"/>
        <v>211.13017625094787</v>
      </c>
      <c r="L80" s="76">
        <f t="shared" si="2"/>
        <v>158.36109288110578</v>
      </c>
      <c r="M80" s="103">
        <f t="shared" si="13"/>
        <v>8.2818081315714913</v>
      </c>
      <c r="N80" s="103">
        <f t="shared" si="3"/>
        <v>258.80650411160912</v>
      </c>
    </row>
    <row r="81" spans="1:14">
      <c r="A81" s="102">
        <v>40387</v>
      </c>
      <c r="B81" t="s">
        <v>152</v>
      </c>
      <c r="C81">
        <v>10.032</v>
      </c>
      <c r="D81">
        <v>308.49900000000002</v>
      </c>
      <c r="E81">
        <v>30.45</v>
      </c>
      <c r="F81">
        <v>3588</v>
      </c>
      <c r="G81">
        <v>16.399999999999999</v>
      </c>
      <c r="I81" s="103">
        <f t="shared" si="11"/>
        <v>100.56025641476994</v>
      </c>
      <c r="J81" s="104">
        <f t="shared" si="1"/>
        <v>21.017093590686912</v>
      </c>
      <c r="K81" s="76">
        <f t="shared" si="12"/>
        <v>210.94719130818802</v>
      </c>
      <c r="L81" s="76">
        <f t="shared" si="2"/>
        <v>158.22384250775417</v>
      </c>
      <c r="M81" s="103">
        <f t="shared" si="13"/>
        <v>8.2746303504801606</v>
      </c>
      <c r="N81" s="103">
        <f t="shared" si="3"/>
        <v>258.582198452505</v>
      </c>
    </row>
    <row r="82" spans="1:14">
      <c r="A82" s="102">
        <v>40387</v>
      </c>
      <c r="B82" t="s">
        <v>153</v>
      </c>
      <c r="C82">
        <v>10.199</v>
      </c>
      <c r="D82">
        <v>309.17700000000002</v>
      </c>
      <c r="E82">
        <v>30.38</v>
      </c>
      <c r="F82">
        <v>3587</v>
      </c>
      <c r="G82">
        <v>16.5</v>
      </c>
      <c r="I82" s="103">
        <f t="shared" si="11"/>
        <v>100.9934343228792</v>
      </c>
      <c r="J82" s="104">
        <f t="shared" si="1"/>
        <v>21.107627773481749</v>
      </c>
      <c r="K82" s="76">
        <f t="shared" si="12"/>
        <v>211.83062427636435</v>
      </c>
      <c r="L82" s="76">
        <f t="shared" si="2"/>
        <v>158.88647355752565</v>
      </c>
      <c r="M82" s="103">
        <f t="shared" si="13"/>
        <v>8.2941923047935191</v>
      </c>
      <c r="N82" s="103">
        <f t="shared" si="3"/>
        <v>259.19350952479749</v>
      </c>
    </row>
    <row r="83" spans="1:14">
      <c r="A83" s="102">
        <v>40387</v>
      </c>
      <c r="B83" t="s">
        <v>154</v>
      </c>
      <c r="C83">
        <v>10.366</v>
      </c>
      <c r="D83">
        <v>307.839</v>
      </c>
      <c r="E83">
        <v>30.43</v>
      </c>
      <c r="F83">
        <v>3588</v>
      </c>
      <c r="G83">
        <v>16.5</v>
      </c>
      <c r="I83" s="103">
        <f t="shared" si="11"/>
        <v>100.5563056927743</v>
      </c>
      <c r="J83" s="104">
        <f t="shared" si="1"/>
        <v>21.01626788978983</v>
      </c>
      <c r="K83" s="76">
        <f t="shared" si="12"/>
        <v>210.91376041065843</v>
      </c>
      <c r="L83" s="76">
        <f t="shared" si="2"/>
        <v>158.19876720320607</v>
      </c>
      <c r="M83" s="103">
        <f t="shared" si="13"/>
        <v>8.2582926550357953</v>
      </c>
      <c r="N83" s="103">
        <f t="shared" si="3"/>
        <v>258.0716454698686</v>
      </c>
    </row>
    <row r="84" spans="1:14">
      <c r="A84" s="102">
        <v>40387</v>
      </c>
      <c r="B84" t="s">
        <v>155</v>
      </c>
      <c r="C84">
        <v>10.532</v>
      </c>
      <c r="D84">
        <v>311.06200000000001</v>
      </c>
      <c r="E84">
        <v>30.31</v>
      </c>
      <c r="F84">
        <v>3592</v>
      </c>
      <c r="G84">
        <v>16.5</v>
      </c>
      <c r="I84" s="103">
        <f t="shared" si="11"/>
        <v>101.60905694669236</v>
      </c>
      <c r="J84" s="104">
        <f t="shared" si="1"/>
        <v>21.2362929018587</v>
      </c>
      <c r="K84" s="76">
        <f t="shared" si="12"/>
        <v>213.12187380753761</v>
      </c>
      <c r="L84" s="76">
        <f t="shared" si="2"/>
        <v>159.85499303006077</v>
      </c>
      <c r="M84" s="103">
        <f t="shared" si="13"/>
        <v>8.344750962030222</v>
      </c>
      <c r="N84" s="103">
        <f t="shared" si="3"/>
        <v>260.77346756344446</v>
      </c>
    </row>
    <row r="85" spans="1:14">
      <c r="A85" s="102">
        <v>40387</v>
      </c>
      <c r="B85" t="s">
        <v>156</v>
      </c>
      <c r="C85">
        <v>10.7</v>
      </c>
      <c r="D85">
        <v>310.25200000000001</v>
      </c>
      <c r="E85">
        <v>30.34</v>
      </c>
      <c r="F85">
        <v>3594</v>
      </c>
      <c r="G85">
        <v>16.5</v>
      </c>
      <c r="I85" s="103">
        <f t="shared" si="11"/>
        <v>101.34469627214673</v>
      </c>
      <c r="J85" s="104">
        <f>I85*20.9/100</f>
        <v>21.181041520878665</v>
      </c>
      <c r="K85" s="76">
        <f t="shared" si="12"/>
        <v>212.56738541828165</v>
      </c>
      <c r="L85" s="76">
        <f>K85/1.33322</f>
        <v>159.43909138647908</v>
      </c>
      <c r="M85" s="103">
        <f t="shared" si="13"/>
        <v>8.3230400628296213</v>
      </c>
      <c r="N85" s="103">
        <f>M85*31.25</f>
        <v>260.09500196342566</v>
      </c>
    </row>
    <row r="86" spans="1:14">
      <c r="A86" s="102">
        <v>40387</v>
      </c>
      <c r="B86" t="s">
        <v>157</v>
      </c>
      <c r="C86">
        <v>10.866</v>
      </c>
      <c r="D86">
        <v>308.90899999999999</v>
      </c>
      <c r="E86">
        <v>30.39</v>
      </c>
      <c r="F86">
        <v>3585</v>
      </c>
      <c r="G86">
        <v>16.5</v>
      </c>
      <c r="I86" s="103">
        <f t="shared" si="11"/>
        <v>100.90583574701986</v>
      </c>
      <c r="J86" s="104">
        <f>I86*20.9/100</f>
        <v>21.08931967112715</v>
      </c>
      <c r="K86" s="76">
        <f t="shared" si="12"/>
        <v>211.64688895600005</v>
      </c>
      <c r="L86" s="76">
        <f>K86/1.33322</f>
        <v>158.74866035313005</v>
      </c>
      <c r="M86" s="103">
        <f t="shared" si="13"/>
        <v>8.2869981793667051</v>
      </c>
      <c r="N86" s="103">
        <f>M86*31.25</f>
        <v>258.96869310520952</v>
      </c>
    </row>
    <row r="87" spans="1:14">
      <c r="A87" s="102"/>
      <c r="I87" s="103"/>
      <c r="J87" s="104"/>
      <c r="K87" s="76"/>
      <c r="L87" s="76"/>
      <c r="M87" s="103"/>
      <c r="N87" s="103"/>
    </row>
    <row r="88" spans="1:14">
      <c r="A88" s="102"/>
      <c r="I88" s="103"/>
      <c r="J88" s="104"/>
      <c r="K88" s="76"/>
      <c r="L88" s="76"/>
      <c r="M88" s="103"/>
      <c r="N88" s="103"/>
    </row>
    <row r="89" spans="1:14">
      <c r="A89" s="102"/>
      <c r="I89" s="103"/>
      <c r="J89" s="104"/>
      <c r="K89" s="76"/>
      <c r="L89" s="76"/>
      <c r="M89" s="103"/>
      <c r="N89" s="103"/>
    </row>
    <row r="90" spans="1:14">
      <c r="A90" s="102"/>
      <c r="I90" s="103"/>
      <c r="J90" s="104"/>
      <c r="K90" s="76"/>
      <c r="L90" s="76"/>
      <c r="M90" s="103"/>
      <c r="N90" s="103"/>
    </row>
    <row r="91" spans="1:14">
      <c r="A91" s="102"/>
      <c r="I91" s="103"/>
      <c r="J91" s="104"/>
      <c r="K91" s="76"/>
      <c r="L91" s="76"/>
      <c r="M91" s="103"/>
      <c r="N91" s="103"/>
    </row>
    <row r="92" spans="1:14">
      <c r="A92" s="102"/>
      <c r="I92" s="103"/>
      <c r="J92" s="104"/>
      <c r="K92" s="76"/>
      <c r="L92" s="76"/>
      <c r="M92" s="103"/>
      <c r="N92" s="103"/>
    </row>
    <row r="93" spans="1:14">
      <c r="A93" s="102"/>
      <c r="I93" s="103"/>
      <c r="J93" s="104"/>
      <c r="K93" s="76"/>
      <c r="L93" s="76"/>
      <c r="M93" s="103"/>
      <c r="N93" s="103"/>
    </row>
    <row r="94" spans="1:14">
      <c r="A94" s="102"/>
      <c r="I94" s="103"/>
      <c r="J94" s="104"/>
      <c r="K94" s="76"/>
      <c r="L94" s="76"/>
      <c r="M94" s="103"/>
      <c r="N94" s="103"/>
    </row>
    <row r="95" spans="1:14">
      <c r="A95" s="102"/>
      <c r="I95" s="103"/>
      <c r="J95" s="104"/>
      <c r="K95" s="76"/>
      <c r="L95" s="76"/>
      <c r="M95" s="103"/>
      <c r="N95" s="103"/>
    </row>
    <row r="96" spans="1:14">
      <c r="A96" s="102"/>
      <c r="I96" s="103"/>
      <c r="J96" s="104"/>
      <c r="K96" s="76"/>
      <c r="L96" s="76"/>
      <c r="M96" s="103"/>
      <c r="N96" s="103"/>
    </row>
    <row r="97" spans="1:14">
      <c r="A97" s="102"/>
      <c r="I97" s="103"/>
      <c r="J97" s="104"/>
      <c r="K97" s="76"/>
      <c r="L97" s="76"/>
      <c r="M97" s="103"/>
      <c r="N97" s="103"/>
    </row>
    <row r="98" spans="1:14">
      <c r="A98" s="102"/>
      <c r="I98" s="103"/>
      <c r="J98" s="104"/>
      <c r="K98" s="76"/>
      <c r="L98" s="76"/>
      <c r="M98" s="103"/>
      <c r="N98" s="103"/>
    </row>
    <row r="99" spans="1:14">
      <c r="A99" s="102"/>
      <c r="I99" s="103"/>
      <c r="J99" s="104"/>
      <c r="K99" s="76"/>
      <c r="L99" s="76"/>
      <c r="M99" s="103"/>
      <c r="N99" s="103"/>
    </row>
    <row r="100" spans="1:14">
      <c r="A100" s="102"/>
      <c r="I100" s="103"/>
      <c r="J100" s="104"/>
      <c r="K100" s="76"/>
      <c r="L100" s="76"/>
      <c r="M100" s="103"/>
      <c r="N100" s="103"/>
    </row>
    <row r="101" spans="1:14">
      <c r="A101" s="102"/>
      <c r="I101" s="103"/>
      <c r="J101" s="104"/>
      <c r="K101" s="76"/>
      <c r="L101" s="76"/>
      <c r="M101" s="103"/>
      <c r="N101" s="103"/>
    </row>
    <row r="102" spans="1:14">
      <c r="A102" s="102"/>
      <c r="I102" s="103"/>
      <c r="J102" s="104"/>
      <c r="K102" s="76"/>
      <c r="L102" s="76"/>
      <c r="M102" s="103"/>
      <c r="N102" s="103"/>
    </row>
    <row r="103" spans="1:14">
      <c r="A103" s="102"/>
      <c r="I103" s="103"/>
      <c r="J103" s="104"/>
      <c r="K103" s="76"/>
      <c r="L103" s="76"/>
      <c r="M103" s="103"/>
      <c r="N103" s="103"/>
    </row>
    <row r="104" spans="1:14">
      <c r="A104" s="102"/>
      <c r="I104" s="103"/>
      <c r="J104" s="104"/>
      <c r="K104" s="76"/>
      <c r="L104" s="76"/>
      <c r="M104" s="103"/>
      <c r="N104" s="103"/>
    </row>
    <row r="105" spans="1:14">
      <c r="A105" s="102"/>
      <c r="I105" s="103"/>
      <c r="J105" s="104"/>
      <c r="K105" s="76"/>
      <c r="L105" s="76"/>
      <c r="M105" s="103"/>
      <c r="N105" s="103"/>
    </row>
    <row r="106" spans="1:14">
      <c r="A106" s="102"/>
      <c r="I106" s="103"/>
      <c r="J106" s="104"/>
      <c r="K106" s="76"/>
      <c r="L106" s="76"/>
      <c r="M106" s="103"/>
      <c r="N106" s="103"/>
    </row>
    <row r="107" spans="1:14">
      <c r="A107" s="102"/>
      <c r="I107" s="103"/>
      <c r="J107" s="104"/>
      <c r="K107" s="76"/>
      <c r="L107" s="76"/>
      <c r="M107" s="103"/>
      <c r="N107" s="103"/>
    </row>
    <row r="108" spans="1:14">
      <c r="A108" s="102"/>
      <c r="I108" s="103"/>
      <c r="J108" s="104"/>
      <c r="K108" s="76"/>
      <c r="L108" s="76"/>
      <c r="M108" s="103"/>
      <c r="N108" s="103"/>
    </row>
    <row r="109" spans="1:14">
      <c r="A109" s="102"/>
      <c r="I109" s="103"/>
      <c r="J109" s="104"/>
      <c r="K109" s="76"/>
      <c r="L109" s="76"/>
      <c r="M109" s="103"/>
      <c r="N109" s="103"/>
    </row>
    <row r="110" spans="1:14">
      <c r="I110" s="103"/>
      <c r="J110" s="104"/>
      <c r="K110" s="76"/>
      <c r="L110" s="76"/>
      <c r="M110" s="103"/>
      <c r="N110" s="103"/>
    </row>
    <row r="111" spans="1:14">
      <c r="I111" s="103"/>
      <c r="J111" s="104"/>
      <c r="K111" s="76"/>
      <c r="L111" s="76"/>
      <c r="M111" s="103"/>
      <c r="N111" s="103"/>
    </row>
    <row r="112" spans="1:14">
      <c r="I112" s="103"/>
      <c r="J112" s="104"/>
      <c r="K112" s="76"/>
      <c r="L112" s="76"/>
      <c r="M112" s="103"/>
      <c r="N112" s="103"/>
    </row>
    <row r="113" spans="9:14">
      <c r="I113" s="103"/>
      <c r="J113" s="104"/>
      <c r="K113" s="76"/>
      <c r="L113" s="76"/>
      <c r="M113" s="103"/>
      <c r="N113" s="103"/>
    </row>
    <row r="114" spans="9:14">
      <c r="I114" s="103"/>
      <c r="J114" s="104"/>
      <c r="K114" s="76"/>
      <c r="L114" s="76"/>
      <c r="M114" s="103"/>
      <c r="N114" s="103"/>
    </row>
    <row r="115" spans="9:14">
      <c r="I115" s="103"/>
      <c r="J115" s="104"/>
      <c r="K115" s="76"/>
      <c r="L115" s="76"/>
      <c r="M115" s="103"/>
      <c r="N115" s="103"/>
    </row>
    <row r="116" spans="9:14">
      <c r="I116" s="103"/>
      <c r="J116" s="104"/>
      <c r="K116" s="76"/>
      <c r="L116" s="76"/>
      <c r="M116" s="103"/>
      <c r="N116" s="103"/>
    </row>
    <row r="117" spans="9:14">
      <c r="I117" s="103"/>
      <c r="J117" s="104"/>
      <c r="K117" s="76"/>
      <c r="L117" s="76"/>
      <c r="M117" s="103"/>
      <c r="N117" s="103"/>
    </row>
    <row r="118" spans="9:14">
      <c r="I118" s="103"/>
      <c r="J118" s="104"/>
      <c r="K118" s="76"/>
      <c r="L118" s="76"/>
      <c r="M118" s="103"/>
      <c r="N118" s="103"/>
    </row>
    <row r="119" spans="9:14">
      <c r="I119" s="103"/>
      <c r="J119" s="104"/>
      <c r="K119" s="76"/>
      <c r="L119" s="76"/>
      <c r="M119" s="103"/>
      <c r="N119" s="103"/>
    </row>
    <row r="120" spans="9:14">
      <c r="I120" s="103"/>
      <c r="J120" s="104"/>
      <c r="K120" s="76"/>
      <c r="L120" s="76"/>
      <c r="M120" s="103"/>
      <c r="N120" s="103"/>
    </row>
    <row r="121" spans="9:14">
      <c r="I121" s="103"/>
      <c r="J121" s="104"/>
      <c r="K121" s="76"/>
      <c r="L121" s="76"/>
      <c r="M121" s="103"/>
      <c r="N121" s="103"/>
    </row>
    <row r="122" spans="9:14">
      <c r="I122" s="103"/>
      <c r="J122" s="104"/>
      <c r="K122" s="76"/>
      <c r="L122" s="76"/>
      <c r="M122" s="103"/>
      <c r="N122" s="103"/>
    </row>
    <row r="123" spans="9:14">
      <c r="I123" s="103"/>
      <c r="J123" s="104"/>
      <c r="K123" s="76"/>
      <c r="L123" s="76"/>
      <c r="M123" s="103"/>
      <c r="N123" s="103"/>
    </row>
    <row r="124" spans="9:14">
      <c r="I124" s="103"/>
      <c r="J124" s="104"/>
      <c r="K124" s="76"/>
      <c r="L124" s="76"/>
      <c r="M124" s="103"/>
      <c r="N124" s="103"/>
    </row>
    <row r="125" spans="9:14">
      <c r="I125" s="103"/>
      <c r="J125" s="104"/>
      <c r="K125" s="76"/>
      <c r="L125" s="76"/>
      <c r="M125" s="103"/>
      <c r="N125" s="103"/>
    </row>
    <row r="126" spans="9:14">
      <c r="I126" s="103"/>
      <c r="J126" s="104"/>
      <c r="K126" s="76"/>
      <c r="L126" s="76"/>
      <c r="M126" s="103"/>
      <c r="N126" s="103"/>
    </row>
    <row r="127" spans="9:14">
      <c r="I127" s="103"/>
      <c r="J127" s="104"/>
      <c r="K127" s="76"/>
      <c r="L127" s="76"/>
      <c r="M127" s="103"/>
      <c r="N127" s="103"/>
    </row>
    <row r="128" spans="9:14">
      <c r="I128" s="103"/>
      <c r="J128" s="104"/>
      <c r="K128" s="76"/>
      <c r="L128" s="76"/>
      <c r="M128" s="103"/>
      <c r="N128" s="103"/>
    </row>
    <row r="129" spans="9:14">
      <c r="I129" s="103"/>
      <c r="J129" s="104"/>
      <c r="K129" s="76"/>
      <c r="L129" s="76"/>
      <c r="M129" s="103"/>
      <c r="N129" s="103"/>
    </row>
    <row r="130" spans="9:14">
      <c r="I130" s="103"/>
      <c r="J130" s="104"/>
      <c r="K130" s="76"/>
      <c r="L130" s="76"/>
      <c r="M130" s="103"/>
      <c r="N130" s="103"/>
    </row>
    <row r="131" spans="9:14">
      <c r="I131" s="103"/>
      <c r="J131" s="104"/>
      <c r="K131" s="76"/>
      <c r="L131" s="76"/>
      <c r="M131" s="103"/>
      <c r="N131" s="103"/>
    </row>
    <row r="132" spans="9:14">
      <c r="I132" s="103"/>
      <c r="J132" s="104"/>
      <c r="K132" s="76"/>
      <c r="L132" s="76"/>
      <c r="M132" s="103"/>
      <c r="N132" s="103"/>
    </row>
    <row r="133" spans="9:14">
      <c r="I133" s="103"/>
      <c r="J133" s="104"/>
      <c r="K133" s="76"/>
      <c r="L133" s="76"/>
      <c r="M133" s="103"/>
      <c r="N133" s="103"/>
    </row>
    <row r="134" spans="9:14">
      <c r="I134" s="103"/>
      <c r="J134" s="104"/>
      <c r="K134" s="76"/>
      <c r="L134" s="76"/>
      <c r="M134" s="103"/>
      <c r="N134" s="103"/>
    </row>
    <row r="135" spans="9:14">
      <c r="I135" s="103"/>
      <c r="J135" s="104"/>
      <c r="K135" s="76"/>
      <c r="L135" s="76"/>
      <c r="M135" s="103"/>
      <c r="N135" s="103"/>
    </row>
    <row r="136" spans="9:14">
      <c r="I136" s="103"/>
      <c r="J136" s="104"/>
      <c r="K136" s="76"/>
      <c r="L136" s="76"/>
      <c r="M136" s="103"/>
      <c r="N136" s="103"/>
    </row>
    <row r="137" spans="9:14">
      <c r="I137" s="103"/>
      <c r="J137" s="104"/>
      <c r="K137" s="76"/>
      <c r="L137" s="76"/>
      <c r="M137" s="103"/>
      <c r="N137" s="103"/>
    </row>
    <row r="138" spans="9:14">
      <c r="I138" s="103"/>
      <c r="J138" s="104"/>
      <c r="K138" s="76"/>
      <c r="L138" s="76"/>
      <c r="M138" s="103"/>
      <c r="N138" s="103"/>
    </row>
    <row r="139" spans="9:14">
      <c r="I139" s="103"/>
      <c r="J139" s="104"/>
      <c r="K139" s="76"/>
      <c r="L139" s="76"/>
      <c r="M139" s="103"/>
      <c r="N139" s="103"/>
    </row>
    <row r="140" spans="9:14">
      <c r="I140" s="103"/>
      <c r="J140" s="104"/>
      <c r="K140" s="76"/>
      <c r="L140" s="76"/>
      <c r="M140" s="103"/>
      <c r="N140" s="103"/>
    </row>
    <row r="141" spans="9:14">
      <c r="I141" s="103"/>
      <c r="J141" s="104"/>
      <c r="K141" s="76"/>
      <c r="L141" s="76"/>
      <c r="M141" s="103"/>
      <c r="N141" s="103"/>
    </row>
    <row r="142" spans="9:14">
      <c r="I142" s="103"/>
      <c r="J142" s="104"/>
      <c r="K142" s="76"/>
      <c r="L142" s="76"/>
      <c r="M142" s="103"/>
      <c r="N142" s="103"/>
    </row>
    <row r="143" spans="9:14">
      <c r="I143" s="103"/>
      <c r="J143" s="104"/>
      <c r="K143" s="76"/>
      <c r="L143" s="76"/>
      <c r="M143" s="103"/>
      <c r="N143" s="103"/>
    </row>
    <row r="144" spans="9:14">
      <c r="I144" s="103"/>
      <c r="J144" s="104"/>
      <c r="K144" s="76"/>
      <c r="L144" s="76"/>
      <c r="M144" s="103"/>
      <c r="N144" s="103"/>
    </row>
    <row r="145" spans="9:14">
      <c r="I145" s="103"/>
      <c r="J145" s="104"/>
      <c r="K145" s="76"/>
      <c r="L145" s="76"/>
      <c r="M145" s="103"/>
      <c r="N145" s="103"/>
    </row>
    <row r="146" spans="9:14">
      <c r="I146" s="103"/>
      <c r="J146" s="104"/>
      <c r="K146" s="76"/>
      <c r="L146" s="76"/>
      <c r="M146" s="103"/>
      <c r="N146" s="103"/>
    </row>
    <row r="147" spans="9:14">
      <c r="I147" s="103"/>
      <c r="J147" s="104"/>
      <c r="K147" s="76"/>
      <c r="L147" s="76"/>
      <c r="M147" s="103"/>
      <c r="N147" s="103"/>
    </row>
    <row r="148" spans="9:14">
      <c r="I148" s="103"/>
      <c r="J148" s="104"/>
      <c r="K148" s="76"/>
      <c r="L148" s="76"/>
      <c r="M148" s="103"/>
      <c r="N148" s="103"/>
    </row>
    <row r="149" spans="9:14">
      <c r="I149" s="103"/>
      <c r="J149" s="104"/>
      <c r="K149" s="76"/>
      <c r="L149" s="76"/>
      <c r="M149" s="103"/>
      <c r="N149" s="103"/>
    </row>
    <row r="150" spans="9:14">
      <c r="I150" s="103"/>
      <c r="J150" s="104"/>
      <c r="K150" s="76"/>
      <c r="L150" s="76"/>
      <c r="M150" s="103"/>
      <c r="N150" s="103"/>
    </row>
    <row r="151" spans="9:14">
      <c r="I151" s="103"/>
      <c r="J151" s="104"/>
      <c r="K151" s="76"/>
      <c r="L151" s="76"/>
      <c r="M151" s="103"/>
      <c r="N151" s="103"/>
    </row>
    <row r="152" spans="9:14">
      <c r="I152" s="103"/>
      <c r="J152" s="104"/>
      <c r="K152" s="76"/>
      <c r="L152" s="76"/>
      <c r="M152" s="103"/>
      <c r="N152" s="103"/>
    </row>
    <row r="153" spans="9:14">
      <c r="I153" s="103"/>
      <c r="J153" s="104"/>
      <c r="K153" s="76"/>
      <c r="L153" s="76"/>
      <c r="M153" s="103"/>
      <c r="N153" s="103"/>
    </row>
    <row r="154" spans="9:14">
      <c r="I154" s="103"/>
      <c r="J154" s="104"/>
      <c r="K154" s="76"/>
      <c r="L154" s="76"/>
      <c r="M154" s="103"/>
      <c r="N154" s="103"/>
    </row>
    <row r="155" spans="9:14">
      <c r="I155" s="103"/>
      <c r="J155" s="104"/>
      <c r="K155" s="76"/>
      <c r="L155" s="76"/>
      <c r="M155" s="103"/>
      <c r="N155" s="103"/>
    </row>
    <row r="156" spans="9:14">
      <c r="I156" s="103"/>
      <c r="J156" s="104"/>
      <c r="K156" s="76"/>
      <c r="L156" s="76"/>
      <c r="M156" s="103"/>
      <c r="N156" s="103"/>
    </row>
    <row r="157" spans="9:14">
      <c r="I157" s="103"/>
      <c r="J157" s="104"/>
      <c r="K157" s="76"/>
      <c r="L157" s="76"/>
      <c r="M157" s="103"/>
      <c r="N157" s="103"/>
    </row>
    <row r="158" spans="9:14">
      <c r="I158" s="103"/>
      <c r="J158" s="104"/>
      <c r="K158" s="76"/>
      <c r="L158" s="76"/>
      <c r="M158" s="103"/>
      <c r="N158" s="103"/>
    </row>
    <row r="159" spans="9:14">
      <c r="I159" s="103"/>
      <c r="J159" s="104"/>
      <c r="K159" s="76"/>
      <c r="L159" s="76"/>
      <c r="M159" s="103"/>
      <c r="N159" s="103"/>
    </row>
    <row r="160" spans="9:14">
      <c r="I160" s="103"/>
      <c r="J160" s="104"/>
      <c r="K160" s="76"/>
      <c r="L160" s="76"/>
      <c r="M160" s="103"/>
      <c r="N160" s="103"/>
    </row>
    <row r="161" spans="9:14">
      <c r="I161" s="103"/>
      <c r="J161" s="104"/>
      <c r="K161" s="76"/>
      <c r="L161" s="76"/>
      <c r="M161" s="103"/>
      <c r="N161" s="103"/>
    </row>
    <row r="162" spans="9:14">
      <c r="I162" s="103"/>
      <c r="J162" s="104"/>
      <c r="K162" s="76"/>
      <c r="L162" s="76"/>
      <c r="M162" s="103"/>
      <c r="N162" s="103"/>
    </row>
    <row r="163" spans="9:14">
      <c r="I163" s="103"/>
      <c r="J163" s="104"/>
      <c r="K163" s="76"/>
      <c r="L163" s="76"/>
      <c r="M163" s="103"/>
      <c r="N163" s="103"/>
    </row>
    <row r="164" spans="9:14">
      <c r="I164" s="103"/>
      <c r="J164" s="104"/>
      <c r="K164" s="76"/>
      <c r="L164" s="76"/>
      <c r="M164" s="103"/>
      <c r="N164" s="103"/>
    </row>
    <row r="165" spans="9:14">
      <c r="I165" s="103"/>
      <c r="J165" s="104"/>
      <c r="K165" s="76"/>
      <c r="L165" s="76"/>
      <c r="M165" s="103"/>
      <c r="N165" s="103"/>
    </row>
    <row r="166" spans="9:14">
      <c r="I166" s="103"/>
      <c r="J166" s="104"/>
      <c r="K166" s="76"/>
      <c r="L166" s="76"/>
      <c r="M166" s="103"/>
      <c r="N166" s="103"/>
    </row>
    <row r="167" spans="9:14">
      <c r="I167" s="103"/>
      <c r="J167" s="104"/>
      <c r="K167" s="76"/>
      <c r="L167" s="76"/>
      <c r="M167" s="103"/>
      <c r="N167" s="103"/>
    </row>
    <row r="168" spans="9:14">
      <c r="I168" s="103"/>
      <c r="J168" s="104"/>
      <c r="K168" s="76"/>
      <c r="L168" s="76"/>
      <c r="M168" s="103"/>
      <c r="N168" s="103"/>
    </row>
    <row r="169" spans="9:14">
      <c r="I169" s="103"/>
      <c r="J169" s="104"/>
      <c r="K169" s="76"/>
      <c r="L169" s="76"/>
      <c r="M169" s="103"/>
      <c r="N169" s="103"/>
    </row>
    <row r="170" spans="9:14">
      <c r="I170" s="103"/>
      <c r="J170" s="104"/>
      <c r="K170" s="76"/>
      <c r="L170" s="76"/>
      <c r="M170" s="103"/>
      <c r="N170" s="103"/>
    </row>
    <row r="171" spans="9:14">
      <c r="I171" s="103"/>
      <c r="J171" s="104"/>
      <c r="K171" s="76"/>
      <c r="L171" s="76"/>
      <c r="M171" s="103"/>
      <c r="N171" s="103"/>
    </row>
    <row r="172" spans="9:14">
      <c r="I172" s="103"/>
      <c r="J172" s="104"/>
      <c r="K172" s="76"/>
      <c r="L172" s="76"/>
      <c r="M172" s="103"/>
      <c r="N172" s="103"/>
    </row>
    <row r="173" spans="9:14">
      <c r="I173" s="103"/>
      <c r="J173" s="104"/>
      <c r="K173" s="76"/>
      <c r="L173" s="76"/>
      <c r="M173" s="103"/>
      <c r="N173" s="103"/>
    </row>
    <row r="174" spans="9:14">
      <c r="I174" s="103"/>
      <c r="J174" s="104"/>
      <c r="K174" s="76"/>
      <c r="L174" s="76"/>
      <c r="M174" s="103"/>
      <c r="N174" s="103"/>
    </row>
    <row r="175" spans="9:14">
      <c r="I175" s="103"/>
      <c r="J175" s="104"/>
      <c r="K175" s="76"/>
      <c r="L175" s="76"/>
      <c r="M175" s="103"/>
      <c r="N175" s="103"/>
    </row>
    <row r="176" spans="9:14">
      <c r="I176" s="103"/>
      <c r="J176" s="104"/>
      <c r="K176" s="76"/>
      <c r="L176" s="76"/>
      <c r="M176" s="103"/>
      <c r="N176" s="103"/>
    </row>
    <row r="177" spans="9:14">
      <c r="I177" s="103"/>
      <c r="J177" s="104"/>
      <c r="K177" s="76"/>
      <c r="L177" s="76"/>
      <c r="M177" s="103"/>
      <c r="N177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2013-11-10T21:17:49Z</dcterms:modified>
</cp:coreProperties>
</file>