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4" i="2" l="1"/>
  <c r="Q45" i="2"/>
  <c r="Q46" i="2"/>
  <c r="P21" i="2"/>
  <c r="Q21" i="2"/>
  <c r="R21" i="2"/>
  <c r="S21" i="2"/>
  <c r="D13" i="2"/>
  <c r="D15" i="2"/>
  <c r="F14" i="2"/>
  <c r="F13" i="2"/>
  <c r="J16" i="2"/>
  <c r="B45" i="1"/>
  <c r="B34" i="1"/>
  <c r="B32" i="1"/>
  <c r="B33" i="1"/>
  <c r="B31" i="1"/>
  <c r="B39" i="1"/>
  <c r="B38" i="1"/>
  <c r="B40" i="1"/>
  <c r="B35" i="1"/>
  <c r="B36" i="1"/>
  <c r="B42" i="1"/>
  <c r="D16" i="2"/>
  <c r="D14" i="2"/>
  <c r="J15" i="2"/>
  <c r="B43" i="1"/>
  <c r="B44" i="1"/>
  <c r="F15" i="2"/>
  <c r="H13" i="2"/>
  <c r="I44" i="2"/>
  <c r="I46" i="2"/>
  <c r="I48" i="2"/>
  <c r="I50" i="2"/>
  <c r="I52" i="2"/>
  <c r="I54" i="2"/>
  <c r="I56" i="2"/>
  <c r="I58" i="2"/>
  <c r="I60" i="2"/>
  <c r="I62" i="2"/>
  <c r="I64" i="2"/>
  <c r="I66" i="2"/>
  <c r="I68" i="2"/>
  <c r="I70" i="2"/>
  <c r="I72" i="2"/>
  <c r="I74" i="2"/>
  <c r="I76" i="2"/>
  <c r="I78" i="2"/>
  <c r="I80" i="2"/>
  <c r="I82" i="2"/>
  <c r="I84" i="2"/>
  <c r="I43" i="2"/>
  <c r="I45" i="2"/>
  <c r="I49" i="2"/>
  <c r="I53" i="2"/>
  <c r="I57" i="2"/>
  <c r="I61" i="2"/>
  <c r="I65" i="2"/>
  <c r="I69" i="2"/>
  <c r="I73" i="2"/>
  <c r="I77" i="2"/>
  <c r="I81" i="2"/>
  <c r="I90" i="2"/>
  <c r="I91" i="2"/>
  <c r="I98" i="2"/>
  <c r="I71" i="2"/>
  <c r="I85" i="2"/>
  <c r="I86" i="2"/>
  <c r="I92" i="2"/>
  <c r="I99" i="2"/>
  <c r="I22" i="2"/>
  <c r="I23" i="2"/>
  <c r="I30" i="2"/>
  <c r="I31" i="2"/>
  <c r="I63" i="2"/>
  <c r="I96" i="2"/>
  <c r="I40" i="2"/>
  <c r="I26" i="2"/>
  <c r="I35" i="2"/>
  <c r="I59" i="2"/>
  <c r="I87" i="2"/>
  <c r="I93" i="2"/>
  <c r="I41" i="2"/>
  <c r="I29" i="2"/>
  <c r="I21" i="2"/>
  <c r="I47" i="2"/>
  <c r="I55" i="2"/>
  <c r="I75" i="2"/>
  <c r="I97" i="2"/>
  <c r="I37" i="2"/>
  <c r="I38" i="2"/>
  <c r="I24" i="2"/>
  <c r="I25" i="2"/>
  <c r="I32" i="2"/>
  <c r="I33" i="2"/>
  <c r="H14" i="2"/>
  <c r="I79" i="2"/>
  <c r="I89" i="2"/>
  <c r="I95" i="2"/>
  <c r="I39" i="2"/>
  <c r="I27" i="2"/>
  <c r="I34" i="2"/>
  <c r="I51" i="2"/>
  <c r="I67" i="2"/>
  <c r="I83" i="2"/>
  <c r="I88" i="2"/>
  <c r="I94" i="2"/>
  <c r="I42" i="2"/>
  <c r="I28" i="2"/>
  <c r="I36" i="2"/>
  <c r="B18" i="1"/>
  <c r="J88" i="2"/>
  <c r="K88" i="2"/>
  <c r="L88" i="2"/>
  <c r="M88" i="2"/>
  <c r="N88" i="2"/>
  <c r="J89" i="2"/>
  <c r="M89" i="2"/>
  <c r="N89" i="2"/>
  <c r="K89" i="2"/>
  <c r="L89" i="2"/>
  <c r="J37" i="2"/>
  <c r="M37" i="2"/>
  <c r="N37" i="2"/>
  <c r="K37" i="2"/>
  <c r="L37" i="2"/>
  <c r="M93" i="2"/>
  <c r="N93" i="2"/>
  <c r="J93" i="2"/>
  <c r="K93" i="2"/>
  <c r="L93" i="2"/>
  <c r="K31" i="2"/>
  <c r="L31" i="2"/>
  <c r="M31" i="2"/>
  <c r="N31" i="2"/>
  <c r="J31" i="2"/>
  <c r="K71" i="2"/>
  <c r="L71" i="2"/>
  <c r="M71" i="2"/>
  <c r="N71" i="2"/>
  <c r="J71" i="2"/>
  <c r="K65" i="2"/>
  <c r="L65" i="2"/>
  <c r="M65" i="2"/>
  <c r="N65" i="2"/>
  <c r="J65" i="2"/>
  <c r="M82" i="2"/>
  <c r="N82" i="2"/>
  <c r="J82" i="2"/>
  <c r="K82" i="2"/>
  <c r="L82" i="2"/>
  <c r="M66" i="2"/>
  <c r="N66" i="2"/>
  <c r="J66" i="2"/>
  <c r="K66" i="2"/>
  <c r="L66" i="2"/>
  <c r="M50" i="2"/>
  <c r="N50" i="2"/>
  <c r="J50" i="2"/>
  <c r="K50" i="2"/>
  <c r="L50" i="2"/>
  <c r="K83" i="2"/>
  <c r="L83" i="2"/>
  <c r="M83" i="2"/>
  <c r="N83" i="2"/>
  <c r="J83" i="2"/>
  <c r="K79" i="2"/>
  <c r="L79" i="2"/>
  <c r="M79" i="2"/>
  <c r="N79" i="2"/>
  <c r="J79" i="2"/>
  <c r="J97" i="2"/>
  <c r="M97" i="2"/>
  <c r="N97" i="2"/>
  <c r="K97" i="2"/>
  <c r="L97" i="2"/>
  <c r="K87" i="2"/>
  <c r="L87" i="2"/>
  <c r="J87" i="2"/>
  <c r="M87" i="2"/>
  <c r="N87" i="2"/>
  <c r="J30" i="2"/>
  <c r="K30" i="2"/>
  <c r="L30" i="2"/>
  <c r="M30" i="2"/>
  <c r="N30" i="2"/>
  <c r="J98" i="2"/>
  <c r="K98" i="2"/>
  <c r="L98" i="2"/>
  <c r="M98" i="2"/>
  <c r="N98" i="2"/>
  <c r="K61" i="2"/>
  <c r="L61" i="2"/>
  <c r="J61" i="2"/>
  <c r="M61" i="2"/>
  <c r="N61" i="2"/>
  <c r="M80" i="2"/>
  <c r="N80" i="2"/>
  <c r="J80" i="2"/>
  <c r="K80" i="2"/>
  <c r="L80" i="2"/>
  <c r="M64" i="2"/>
  <c r="N64" i="2"/>
  <c r="J64" i="2"/>
  <c r="K64" i="2"/>
  <c r="L64" i="2"/>
  <c r="M56" i="2"/>
  <c r="N56" i="2"/>
  <c r="J56" i="2"/>
  <c r="K56" i="2"/>
  <c r="L56" i="2"/>
  <c r="M48" i="2"/>
  <c r="N48" i="2"/>
  <c r="J48" i="2"/>
  <c r="K48" i="2"/>
  <c r="L48" i="2"/>
  <c r="J42" i="2"/>
  <c r="M42" i="2"/>
  <c r="N42" i="2"/>
  <c r="K42" i="2"/>
  <c r="L42" i="2"/>
  <c r="K67" i="2"/>
  <c r="L67" i="2"/>
  <c r="M67" i="2"/>
  <c r="N67" i="2"/>
  <c r="J67" i="2"/>
  <c r="J39" i="2"/>
  <c r="K39" i="2"/>
  <c r="L39" i="2"/>
  <c r="M39" i="2"/>
  <c r="N39" i="2"/>
  <c r="J13" i="2"/>
  <c r="J14" i="2"/>
  <c r="J24" i="2"/>
  <c r="M24" i="2"/>
  <c r="N24" i="2"/>
  <c r="K24" i="2"/>
  <c r="L24" i="2"/>
  <c r="K75" i="2"/>
  <c r="L75" i="2"/>
  <c r="M75" i="2"/>
  <c r="N75" i="2"/>
  <c r="J75" i="2"/>
  <c r="J29" i="2"/>
  <c r="K29" i="2"/>
  <c r="L29" i="2"/>
  <c r="M29" i="2"/>
  <c r="N29" i="2"/>
  <c r="K59" i="2"/>
  <c r="L59" i="2"/>
  <c r="M59" i="2"/>
  <c r="N59" i="2"/>
  <c r="J59" i="2"/>
  <c r="J96" i="2"/>
  <c r="K96" i="2"/>
  <c r="L96" i="2"/>
  <c r="M96" i="2"/>
  <c r="N96" i="2"/>
  <c r="K23" i="2"/>
  <c r="L23" i="2"/>
  <c r="J23" i="2"/>
  <c r="M23" i="2"/>
  <c r="N23" i="2"/>
  <c r="J86" i="2"/>
  <c r="M86" i="2"/>
  <c r="N86" i="2"/>
  <c r="K86" i="2"/>
  <c r="L86" i="2"/>
  <c r="J91" i="2"/>
  <c r="K91" i="2"/>
  <c r="L91" i="2"/>
  <c r="M91" i="2"/>
  <c r="N91" i="2"/>
  <c r="K73" i="2"/>
  <c r="L73" i="2"/>
  <c r="M73" i="2"/>
  <c r="N73" i="2"/>
  <c r="J73" i="2"/>
  <c r="K57" i="2"/>
  <c r="L57" i="2"/>
  <c r="J57" i="2"/>
  <c r="M57" i="2"/>
  <c r="N57" i="2"/>
  <c r="M43" i="2"/>
  <c r="N43" i="2"/>
  <c r="J43" i="2"/>
  <c r="K43" i="2"/>
  <c r="L43" i="2"/>
  <c r="M78" i="2"/>
  <c r="N78" i="2"/>
  <c r="J78" i="2"/>
  <c r="K78" i="2"/>
  <c r="L78" i="2"/>
  <c r="M70" i="2"/>
  <c r="N70" i="2"/>
  <c r="J70" i="2"/>
  <c r="K70" i="2"/>
  <c r="L70" i="2"/>
  <c r="M62" i="2"/>
  <c r="N62" i="2"/>
  <c r="J62" i="2"/>
  <c r="K62" i="2"/>
  <c r="L62" i="2"/>
  <c r="M54" i="2"/>
  <c r="N54" i="2"/>
  <c r="J54" i="2"/>
  <c r="K54" i="2"/>
  <c r="L54" i="2"/>
  <c r="M46" i="2"/>
  <c r="N46" i="2"/>
  <c r="J46" i="2"/>
  <c r="K46" i="2"/>
  <c r="L46" i="2"/>
  <c r="J36" i="2"/>
  <c r="K36" i="2"/>
  <c r="L36" i="2"/>
  <c r="M36" i="2"/>
  <c r="N36" i="2"/>
  <c r="J34" i="2"/>
  <c r="M34" i="2"/>
  <c r="N34" i="2"/>
  <c r="K34" i="2"/>
  <c r="L34" i="2"/>
  <c r="J32" i="2"/>
  <c r="M32" i="2"/>
  <c r="N32" i="2"/>
  <c r="K32" i="2"/>
  <c r="L32" i="2"/>
  <c r="K47" i="2"/>
  <c r="L47" i="2"/>
  <c r="M47" i="2"/>
  <c r="N47" i="2"/>
  <c r="J47" i="2"/>
  <c r="J26" i="2"/>
  <c r="M26" i="2"/>
  <c r="N26" i="2"/>
  <c r="K26" i="2"/>
  <c r="L26" i="2"/>
  <c r="K99" i="2"/>
  <c r="L99" i="2"/>
  <c r="M99" i="2"/>
  <c r="N99" i="2"/>
  <c r="J99" i="2"/>
  <c r="K81" i="2"/>
  <c r="L81" i="2"/>
  <c r="M81" i="2"/>
  <c r="N81" i="2"/>
  <c r="J81" i="2"/>
  <c r="K49" i="2"/>
  <c r="L49" i="2"/>
  <c r="J49" i="2"/>
  <c r="M49" i="2"/>
  <c r="N49" i="2"/>
  <c r="M74" i="2"/>
  <c r="N74" i="2"/>
  <c r="J74" i="2"/>
  <c r="K74" i="2"/>
  <c r="L74" i="2"/>
  <c r="M58" i="2"/>
  <c r="N58" i="2"/>
  <c r="J58" i="2"/>
  <c r="K58" i="2"/>
  <c r="L58" i="2"/>
  <c r="J28" i="2"/>
  <c r="K28" i="2"/>
  <c r="L28" i="2"/>
  <c r="M28" i="2"/>
  <c r="N28" i="2"/>
  <c r="K27" i="2"/>
  <c r="L27" i="2"/>
  <c r="J27" i="2"/>
  <c r="M27" i="2"/>
  <c r="N27" i="2"/>
  <c r="M25" i="2"/>
  <c r="N25" i="2"/>
  <c r="J25" i="2"/>
  <c r="K25" i="2"/>
  <c r="L25" i="2"/>
  <c r="M21" i="2"/>
  <c r="N21" i="2"/>
  <c r="K21" i="2"/>
  <c r="L21" i="2"/>
  <c r="J21" i="2"/>
  <c r="K40" i="2"/>
  <c r="L40" i="2"/>
  <c r="M40" i="2"/>
  <c r="N40" i="2"/>
  <c r="J40" i="2"/>
  <c r="J92" i="2"/>
  <c r="M92" i="2"/>
  <c r="N92" i="2"/>
  <c r="K92" i="2"/>
  <c r="L92" i="2"/>
  <c r="K77" i="2"/>
  <c r="L77" i="2"/>
  <c r="M77" i="2"/>
  <c r="N77" i="2"/>
  <c r="J77" i="2"/>
  <c r="K45" i="2"/>
  <c r="L45" i="2"/>
  <c r="J45" i="2"/>
  <c r="M45" i="2"/>
  <c r="N45" i="2"/>
  <c r="M72" i="2"/>
  <c r="N72" i="2"/>
  <c r="J72" i="2"/>
  <c r="K72" i="2"/>
  <c r="L72" i="2"/>
  <c r="B19" i="1"/>
  <c r="B22" i="1"/>
  <c r="B20" i="1"/>
  <c r="B21" i="1"/>
  <c r="J94" i="2"/>
  <c r="K94" i="2"/>
  <c r="L94" i="2"/>
  <c r="M94" i="2"/>
  <c r="N94" i="2"/>
  <c r="K51" i="2"/>
  <c r="L51" i="2"/>
  <c r="M51" i="2"/>
  <c r="N51" i="2"/>
  <c r="J51" i="2"/>
  <c r="K95" i="2"/>
  <c r="L95" i="2"/>
  <c r="M95" i="2"/>
  <c r="N95" i="2"/>
  <c r="J95" i="2"/>
  <c r="M33" i="2"/>
  <c r="N33" i="2"/>
  <c r="J33" i="2"/>
  <c r="K33" i="2"/>
  <c r="L33" i="2"/>
  <c r="M38" i="2"/>
  <c r="N38" i="2"/>
  <c r="J38" i="2"/>
  <c r="K38" i="2"/>
  <c r="L38" i="2"/>
  <c r="K55" i="2"/>
  <c r="L55" i="2"/>
  <c r="M55" i="2"/>
  <c r="N55" i="2"/>
  <c r="J55" i="2"/>
  <c r="J41" i="2"/>
  <c r="K41" i="2"/>
  <c r="L41" i="2"/>
  <c r="M41" i="2"/>
  <c r="N41" i="2"/>
  <c r="K35" i="2"/>
  <c r="L35" i="2"/>
  <c r="J35" i="2"/>
  <c r="M35" i="2"/>
  <c r="N35" i="2"/>
  <c r="K63" i="2"/>
  <c r="L63" i="2"/>
  <c r="M63" i="2"/>
  <c r="N63" i="2"/>
  <c r="J63" i="2"/>
  <c r="J22" i="2"/>
  <c r="M22" i="2"/>
  <c r="N22" i="2"/>
  <c r="K22" i="2"/>
  <c r="L22" i="2"/>
  <c r="M85" i="2"/>
  <c r="N85" i="2"/>
  <c r="J85" i="2"/>
  <c r="K85" i="2"/>
  <c r="L85" i="2"/>
  <c r="J90" i="2"/>
  <c r="M90" i="2"/>
  <c r="N90" i="2"/>
  <c r="K90" i="2"/>
  <c r="L90" i="2"/>
  <c r="K69" i="2"/>
  <c r="L69" i="2"/>
  <c r="J69" i="2"/>
  <c r="M69" i="2"/>
  <c r="N69" i="2"/>
  <c r="K53" i="2"/>
  <c r="L53" i="2"/>
  <c r="J53" i="2"/>
  <c r="M53" i="2"/>
  <c r="N53" i="2"/>
  <c r="J84" i="2"/>
  <c r="M84" i="2"/>
  <c r="N84" i="2"/>
  <c r="K84" i="2"/>
  <c r="L84" i="2"/>
  <c r="M76" i="2"/>
  <c r="N76" i="2"/>
  <c r="J76" i="2"/>
  <c r="K76" i="2"/>
  <c r="L76" i="2"/>
  <c r="M68" i="2"/>
  <c r="N68" i="2"/>
  <c r="J68" i="2"/>
  <c r="K68" i="2"/>
  <c r="L68" i="2"/>
  <c r="M60" i="2"/>
  <c r="N60" i="2"/>
  <c r="J60" i="2"/>
  <c r="K60" i="2"/>
  <c r="L60" i="2"/>
  <c r="M52" i="2"/>
  <c r="N52" i="2"/>
  <c r="J52" i="2"/>
  <c r="K52" i="2"/>
  <c r="L52" i="2"/>
  <c r="M44" i="2"/>
  <c r="N44" i="2"/>
  <c r="J44" i="2"/>
  <c r="K44" i="2"/>
  <c r="L44" i="2"/>
  <c r="B24" i="1"/>
  <c r="B23" i="1"/>
</calcChain>
</file>

<file path=xl/sharedStrings.xml><?xml version="1.0" encoding="utf-8"?>
<sst xmlns="http://schemas.openxmlformats.org/spreadsheetml/2006/main" count="201" uniqueCount="174">
  <si>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</si>
  <si>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</si>
  <si>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</si>
  <si>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</si>
  <si>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</si>
  <si>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</si>
  <si>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</si>
  <si>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</si>
  <si>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</si>
  <si>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</si>
  <si>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</si>
  <si>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</si>
  <si>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</si>
  <si>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</si>
  <si>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</si>
  <si>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</si>
  <si>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</si>
  <si>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</si>
  <si>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</si>
  <si>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</si>
  <si>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</si>
  <si>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</si>
  <si>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</si>
  <si>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</si>
  <si>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</si>
  <si>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</si>
  <si>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</si>
  <si>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</si>
  <si>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</si>
  <si>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</si>
  <si>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</si>
  <si>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</si>
  <si>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</si>
  <si>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</si>
  <si>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</si>
  <si>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</si>
  <si>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</si>
  <si>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</si>
  <si>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</si>
  <si>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</si>
  <si>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</si>
  <si>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</si>
  <si>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</si>
  <si>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</si>
  <si>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</si>
  <si>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</si>
  <si>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</si>
  <si>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</si>
  <si>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</si>
  <si>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</si>
  <si>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</si>
  <si>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</si>
  <si>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</si>
  <si>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</si>
  <si>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</si>
  <si>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</si>
  <si>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</si>
  <si>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</si>
  <si>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</si>
  <si>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</si>
  <si>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</si>
  <si>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</si>
  <si>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</si>
  <si>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</si>
  <si>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</si>
  <si>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</si>
  <si>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</si>
  <si>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</si>
  <si>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</si>
  <si>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</si>
  <si>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</si>
  <si>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</si>
  <si>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</si>
  <si>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</si>
  <si>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</si>
  <si>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</si>
  <si>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</si>
  <si>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</si>
  <si>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</si>
  <si>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</si>
  <si>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</si>
  <si>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</si>
  <si>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</si>
  <si>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</si>
  <si>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</si>
  <si>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</si>
  <si>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</si>
  <si>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</si>
  <si>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</si>
  <si>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</si>
  <si>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</si>
  <si>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</si>
  <si>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t xml:space="preserve">   19:54:56</t>
  </si>
  <si>
    <t xml:space="preserve">   19:55:08</t>
  </si>
  <si>
    <t xml:space="preserve">   19:55:18</t>
  </si>
  <si>
    <t xml:space="preserve">   19:55:28</t>
  </si>
  <si>
    <t xml:space="preserve">   19:55:38</t>
  </si>
  <si>
    <t xml:space="preserve">   19:55:48</t>
  </si>
  <si>
    <t xml:space="preserve">   19:55:58</t>
  </si>
  <si>
    <t xml:space="preserve">   19:56:08</t>
  </si>
  <si>
    <t xml:space="preserve">   19:56:18</t>
  </si>
  <si>
    <t xml:space="preserve">   19:56:28</t>
  </si>
  <si>
    <t xml:space="preserve">   19:56:38</t>
  </si>
  <si>
    <t xml:space="preserve">   19:56:48</t>
  </si>
  <si>
    <t xml:space="preserve">   19:56:58</t>
  </si>
  <si>
    <t xml:space="preserve">   19:57:08</t>
  </si>
  <si>
    <t xml:space="preserve">   19:57:18</t>
  </si>
  <si>
    <t xml:space="preserve">   19:57:28</t>
  </si>
  <si>
    <t xml:space="preserve">   19:57:38</t>
  </si>
  <si>
    <t xml:space="preserve">   19:57:48</t>
  </si>
  <si>
    <t xml:space="preserve">   19:57:58</t>
  </si>
  <si>
    <t xml:space="preserve">   19:58:08</t>
  </si>
  <si>
    <t xml:space="preserve">   19:58:18</t>
  </si>
  <si>
    <t xml:space="preserve">   19:58:28</t>
  </si>
  <si>
    <t xml:space="preserve">   19:58:38</t>
  </si>
  <si>
    <t xml:space="preserve">   19:58:48</t>
  </si>
  <si>
    <t xml:space="preserve">   19:58:58</t>
  </si>
  <si>
    <t xml:space="preserve">   19:59:08</t>
  </si>
  <si>
    <t xml:space="preserve">   19:59:18</t>
  </si>
  <si>
    <t xml:space="preserve">   19:59:28</t>
  </si>
  <si>
    <t xml:space="preserve">   19:59:38</t>
  </si>
  <si>
    <t xml:space="preserve">   19:59:48</t>
  </si>
  <si>
    <t xml:space="preserve">   19:59:58</t>
  </si>
  <si>
    <t xml:space="preserve">   20:00:08</t>
  </si>
  <si>
    <t xml:space="preserve">   20:00:18</t>
  </si>
  <si>
    <t xml:space="preserve">   20:00:28</t>
  </si>
  <si>
    <t xml:space="preserve">   20:00:38</t>
  </si>
  <si>
    <t xml:space="preserve">   20:00:48</t>
  </si>
  <si>
    <t xml:space="preserve">   20:00:58</t>
  </si>
  <si>
    <t xml:space="preserve">   20:01:08</t>
  </si>
  <si>
    <t xml:space="preserve">   20:01:18</t>
  </si>
  <si>
    <t xml:space="preserve">   20:01:28</t>
  </si>
  <si>
    <t xml:space="preserve">   20:01:37</t>
  </si>
  <si>
    <t xml:space="preserve">   20:01:47</t>
  </si>
  <si>
    <t xml:space="preserve">   20:01:57</t>
  </si>
  <si>
    <t xml:space="preserve">   20:02:07</t>
  </si>
  <si>
    <t xml:space="preserve">   20:02:17</t>
  </si>
  <si>
    <t xml:space="preserve">   20:02:27</t>
  </si>
  <si>
    <t xml:space="preserve">   20:02:37</t>
  </si>
  <si>
    <t xml:space="preserve">   20:02:47</t>
  </si>
  <si>
    <t xml:space="preserve">   20:02:57</t>
  </si>
  <si>
    <t xml:space="preserve">   20:03:07</t>
  </si>
  <si>
    <t xml:space="preserve">   20:03:17</t>
  </si>
  <si>
    <t xml:space="preserve">   20:03:27</t>
  </si>
  <si>
    <t xml:space="preserve">   20:03:37</t>
  </si>
  <si>
    <t xml:space="preserve">   20:03:47</t>
  </si>
  <si>
    <t xml:space="preserve">   20:03:57</t>
  </si>
  <si>
    <t xml:space="preserve">   20:04:07</t>
  </si>
  <si>
    <t xml:space="preserve">   20:04:17</t>
  </si>
  <si>
    <t xml:space="preserve">   20:04:27</t>
  </si>
  <si>
    <t xml:space="preserve">   20:04:37</t>
  </si>
  <si>
    <t xml:space="preserve">   20:04:48</t>
  </si>
  <si>
    <t xml:space="preserve">   20:04:58</t>
  </si>
  <si>
    <t xml:space="preserve">   20:05:08</t>
  </si>
  <si>
    <t xml:space="preserve">   20:05:18</t>
  </si>
  <si>
    <t xml:space="preserve">   20:05:28</t>
  </si>
  <si>
    <t xml:space="preserve">   20:05:38</t>
  </si>
  <si>
    <t xml:space="preserve">   20:05:48</t>
  </si>
  <si>
    <t xml:space="preserve">   20:05:58</t>
  </si>
  <si>
    <t xml:space="preserve">   20:06:08</t>
  </si>
  <si>
    <t xml:space="preserve">   20:06:18</t>
  </si>
  <si>
    <t xml:space="preserve">   20:06:28</t>
  </si>
  <si>
    <t xml:space="preserve">   20:06:38</t>
  </si>
  <si>
    <t xml:space="preserve">   20:06:48</t>
  </si>
  <si>
    <t xml:space="preserve">   20:06:58</t>
  </si>
  <si>
    <t xml:space="preserve">   20:07:08</t>
  </si>
  <si>
    <t xml:space="preserve">   20:07:18</t>
  </si>
  <si>
    <t xml:space="preserve">   20:07:28</t>
  </si>
  <si>
    <t xml:space="preserve">   20:07:38</t>
  </si>
  <si>
    <t xml:space="preserve">   20:07:48</t>
  </si>
  <si>
    <t xml:space="preserve">   20:07:58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</si>
  <si>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 mg Chl a -1]</t>
    </r>
  </si>
  <si>
    <t>mg Chl a</t>
  </si>
  <si>
    <t>Blank (Chamber 1) cO2 [µmol/ 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</si>
</sst>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0" fillId="0" borderId="6" xfId="0" applyNumberFormat="1" applyBorder="1" applyAlignment="1">
      <alignment horizontal="center"/>
    </xf>
    <xf numFmtId="0" fontId="1" fillId="2" borderId="0" xfId="0" applyFont="1" applyFill="1" applyBorder="1"/>
    <xf numFmtId="0" fontId="1" fillId="2" borderId="7" xfId="0" applyFont="1" applyFill="1" applyBorder="1"/>
    <xf numFmtId="0" fontId="1" fillId="0" borderId="6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7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7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7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7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0" fontId="4" fillId="5" borderId="0" xfId="0" applyNumberFormat="1" applyFont="1" applyFill="1" applyBorder="1" applyAlignment="1">
      <alignment horizontal="right"/>
    </xf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0" fillId="7" borderId="0" xfId="0" applyFill="1" applyAlignment="1">
      <alignment wrapText="1"/>
    </xf>
    <xf numFmtId="172" fontId="1" fillId="0" borderId="19" xfId="0" applyNumberFormat="1" applyFont="1" applyFill="1" applyBorder="1" applyAlignment="1">
      <alignment horizontal="right" wrapText="1"/>
    </xf>
    <xf numFmtId="0" fontId="1" fillId="0" borderId="20" xfId="0" applyFont="1" applyFill="1" applyBorder="1"/>
    <xf numFmtId="0" fontId="1" fillId="0" borderId="21" xfId="0" applyFont="1" applyBorder="1"/>
    <xf numFmtId="0" fontId="4" fillId="0" borderId="22" xfId="0" applyFont="1" applyFill="1" applyBorder="1" applyAlignment="1">
      <alignment horizontal="center" wrapText="1"/>
    </xf>
    <xf numFmtId="0" fontId="4" fillId="0" borderId="23" xfId="0" applyFont="1" applyFill="1" applyBorder="1" applyAlignment="1">
      <alignment horizontal="center" wrapText="1"/>
    </xf>
    <xf numFmtId="0" fontId="4" fillId="0" borderId="22" xfId="0" applyFont="1" applyFill="1" applyBorder="1" applyAlignment="1">
      <alignment horizontal="left" wrapText="1"/>
    </xf>
    <xf numFmtId="0" fontId="4" fillId="0" borderId="23" xfId="0" applyFont="1" applyFill="1" applyBorder="1" applyAlignment="1">
      <alignment horizontal="left" wrapText="1"/>
    </xf>
    <xf numFmtId="0" fontId="4" fillId="0" borderId="24" xfId="0" applyFont="1" applyFill="1" applyBorder="1" applyAlignment="1">
      <alignment horizontal="left" wrapText="1"/>
    </xf>
    <xf numFmtId="0" fontId="0" fillId="0" borderId="19" xfId="0" applyFill="1" applyBorder="1" applyAlignment="1">
      <alignment wrapText="1"/>
    </xf>
    <xf numFmtId="0" fontId="0" fillId="0" borderId="20" xfId="0" applyBorder="1" applyAlignment="1">
      <alignment horizontal="center" vertical="center"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horizontal="center" vertical="center"/>
    </xf>
    <xf numFmtId="0" fontId="4" fillId="0" borderId="24" xfId="0" applyFont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802742016184"/>
          <c:y val="0.0918729500347664"/>
          <c:w val="0.553499054581112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572372443348453"/>
                  <c:y val="-0.181665847853928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values'!$N$27:$N$99</c:f>
              <c:numCache>
                <c:formatCode>0.00</c:formatCode>
                <c:ptCount val="73"/>
                <c:pt idx="0">
                  <c:v>307.1916835295972</c:v>
                </c:pt>
                <c:pt idx="1">
                  <c:v>311.1524771955452</c:v>
                </c:pt>
                <c:pt idx="2">
                  <c:v>311.7243918637989</c:v>
                </c:pt>
                <c:pt idx="3">
                  <c:v>311.1524771955452</c:v>
                </c:pt>
                <c:pt idx="4">
                  <c:v>311.4382773756985</c:v>
                </c:pt>
                <c:pt idx="5">
                  <c:v>313.1542129512509</c:v>
                </c:pt>
                <c:pt idx="6">
                  <c:v>312.8667488418321</c:v>
                </c:pt>
                <c:pt idx="7">
                  <c:v>316.3372941685802</c:v>
                </c:pt>
                <c:pt idx="8">
                  <c:v>314.0185050089141</c:v>
                </c:pt>
                <c:pt idx="9">
                  <c:v>312.0062499969471</c:v>
                </c:pt>
                <c:pt idx="10">
                  <c:v>312.8635722599678</c:v>
                </c:pt>
                <c:pt idx="11">
                  <c:v>313.7262349181439</c:v>
                </c:pt>
                <c:pt idx="12">
                  <c:v>314.0144216649598</c:v>
                </c:pt>
                <c:pt idx="13">
                  <c:v>313.7262349181439</c:v>
                </c:pt>
                <c:pt idx="14">
                  <c:v>314.5917466304591</c:v>
                </c:pt>
                <c:pt idx="15">
                  <c:v>318.3755158305009</c:v>
                </c:pt>
                <c:pt idx="16">
                  <c:v>318.3755158305009</c:v>
                </c:pt>
                <c:pt idx="17">
                  <c:v>316.9201951831787</c:v>
                </c:pt>
                <c:pt idx="18">
                  <c:v>315.4653510994506</c:v>
                </c:pt>
                <c:pt idx="19">
                  <c:v>315.4653510994506</c:v>
                </c:pt>
                <c:pt idx="20">
                  <c:v>318.6766453707501</c:v>
                </c:pt>
                <c:pt idx="21">
                  <c:v>316.6285838094555</c:v>
                </c:pt>
                <c:pt idx="22">
                  <c:v>315.7729108172264</c:v>
                </c:pt>
                <c:pt idx="23">
                  <c:v>314.3221228037013</c:v>
                </c:pt>
                <c:pt idx="24">
                  <c:v>313.4554869882201</c:v>
                </c:pt>
                <c:pt idx="25">
                  <c:v>313.744046898626</c:v>
                </c:pt>
                <c:pt idx="26">
                  <c:v>319.5827434633411</c:v>
                </c:pt>
                <c:pt idx="27">
                  <c:v>318.7128633373423</c:v>
                </c:pt>
                <c:pt idx="28">
                  <c:v>314.3326765632032</c:v>
                </c:pt>
                <c:pt idx="29">
                  <c:v>313.1768548645834</c:v>
                </c:pt>
                <c:pt idx="30">
                  <c:v>314.9125063189344</c:v>
                </c:pt>
                <c:pt idx="31">
                  <c:v>313.7662622297094</c:v>
                </c:pt>
                <c:pt idx="32">
                  <c:v>316.9668506618349</c:v>
                </c:pt>
                <c:pt idx="33">
                  <c:v>316.3820191445178</c:v>
                </c:pt>
                <c:pt idx="34">
                  <c:v>312.0368398094211</c:v>
                </c:pt>
                <c:pt idx="35">
                  <c:v>316.0900896103268</c:v>
                </c:pt>
                <c:pt idx="36">
                  <c:v>315.7984836130267</c:v>
                </c:pt>
                <c:pt idx="37">
                  <c:v>315.8143719667672</c:v>
                </c:pt>
                <c:pt idx="38">
                  <c:v>319.3381073722703</c:v>
                </c:pt>
                <c:pt idx="39">
                  <c:v>316.1062248638975</c:v>
                </c:pt>
                <c:pt idx="40">
                  <c:v>314.3599547949638</c:v>
                </c:pt>
                <c:pt idx="41">
                  <c:v>317.8641671429805</c:v>
                </c:pt>
                <c:pt idx="42">
                  <c:v>317.0026766794471</c:v>
                </c:pt>
                <c:pt idx="43">
                  <c:v>316.7095978316464</c:v>
                </c:pt>
                <c:pt idx="44">
                  <c:v>316.7095978316464</c:v>
                </c:pt>
                <c:pt idx="45">
                  <c:v>315.8323145032738</c:v>
                </c:pt>
                <c:pt idx="46">
                  <c:v>315.249082010825</c:v>
                </c:pt>
                <c:pt idx="47">
                  <c:v>313.2179356598681</c:v>
                </c:pt>
                <c:pt idx="48">
                  <c:v>320.5452081991537</c:v>
                </c:pt>
                <c:pt idx="49">
                  <c:v>315.5405362584163</c:v>
                </c:pt>
                <c:pt idx="50">
                  <c:v>315.8323145032738</c:v>
                </c:pt>
                <c:pt idx="51">
                  <c:v>319.359093643393</c:v>
                </c:pt>
                <c:pt idx="52">
                  <c:v>322.6098402864142</c:v>
                </c:pt>
                <c:pt idx="53">
                  <c:v>319.633881551983</c:v>
                </c:pt>
                <c:pt idx="54">
                  <c:v>321.9907676851574</c:v>
                </c:pt>
                <c:pt idx="55">
                  <c:v>320.8001007130154</c:v>
                </c:pt>
                <c:pt idx="56">
                  <c:v>324.6892873939206</c:v>
                </c:pt>
                <c:pt idx="57">
                  <c:v>318.7128633373423</c:v>
                </c:pt>
                <c:pt idx="58">
                  <c:v>325.2706769878608</c:v>
                </c:pt>
                <c:pt idx="59">
                  <c:v>324.969090265765</c:v>
                </c:pt>
                <c:pt idx="60">
                  <c:v>323.7661077345164</c:v>
                </c:pt>
                <c:pt idx="61">
                  <c:v>321.971674476514</c:v>
                </c:pt>
                <c:pt idx="62">
                  <c:v>325.2706769878608</c:v>
                </c:pt>
                <c:pt idx="63">
                  <c:v>323.4662007983924</c:v>
                </c:pt>
                <c:pt idx="64">
                  <c:v>322.8673900231946</c:v>
                </c:pt>
                <c:pt idx="65">
                  <c:v>324.969090265765</c:v>
                </c:pt>
                <c:pt idx="66">
                  <c:v>324.969090265765</c:v>
                </c:pt>
                <c:pt idx="67">
                  <c:v>324.0663496715589</c:v>
                </c:pt>
                <c:pt idx="68">
                  <c:v>324.969090265765</c:v>
                </c:pt>
                <c:pt idx="69">
                  <c:v>326.4804026462769</c:v>
                </c:pt>
                <c:pt idx="70">
                  <c:v>322.5880964694273</c:v>
                </c:pt>
                <c:pt idx="71">
                  <c:v>328.0246017706959</c:v>
                </c:pt>
                <c:pt idx="72">
                  <c:v>328.6354560076203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4853032"/>
        <c:axId val="-2054223688"/>
      </c:scatterChart>
      <c:valAx>
        <c:axId val="-20548530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4223688"/>
        <c:crosses val="autoZero"/>
        <c:crossBetween val="midCat"/>
      </c:valAx>
      <c:valAx>
        <c:axId val="-2054223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485303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3303166360492"/>
          <c:y val="0.384999295045236"/>
          <c:w val="0.225446305712942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3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B13" sqref="B13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72</v>
      </c>
      <c r="D1" s="2"/>
      <c r="E1" s="2">
        <v>39536</v>
      </c>
    </row>
    <row r="2" spans="1:5">
      <c r="A2" s="1" t="s">
        <v>0</v>
      </c>
      <c r="D2" s="2"/>
      <c r="E2" s="2"/>
    </row>
    <row r="3" spans="1:5" ht="45" customHeight="1">
      <c r="A3" s="127" t="s">
        <v>73</v>
      </c>
      <c r="B3" s="127"/>
      <c r="C3" s="127"/>
      <c r="D3" s="127"/>
      <c r="E3" s="128"/>
    </row>
    <row r="4" spans="1:5" ht="15">
      <c r="A4" s="126" t="s">
        <v>1</v>
      </c>
      <c r="B4" s="126"/>
      <c r="C4" s="126"/>
      <c r="D4" s="126"/>
      <c r="E4" s="4"/>
    </row>
    <row r="5" spans="1:5" ht="13" thickBot="1">
      <c r="E5" s="5"/>
    </row>
    <row r="6" spans="1:5">
      <c r="A6" s="6"/>
      <c r="B6" s="7" t="s">
        <v>2</v>
      </c>
      <c r="C6" s="8"/>
      <c r="D6" s="9"/>
      <c r="E6" s="10"/>
    </row>
    <row r="7" spans="1:5">
      <c r="A7" s="11" t="s">
        <v>3</v>
      </c>
      <c r="B7">
        <v>57.96</v>
      </c>
      <c r="C7" s="13" t="s">
        <v>4</v>
      </c>
      <c r="D7" s="13"/>
      <c r="E7" s="14"/>
    </row>
    <row r="8" spans="1:5">
      <c r="A8" s="11" t="s">
        <v>5</v>
      </c>
      <c r="B8">
        <v>29.56</v>
      </c>
      <c r="C8" s="13" t="s">
        <v>6</v>
      </c>
      <c r="D8" s="13"/>
      <c r="E8" s="14"/>
    </row>
    <row r="9" spans="1:5">
      <c r="A9" s="11" t="s">
        <v>7</v>
      </c>
      <c r="B9" s="12">
        <v>15</v>
      </c>
      <c r="C9" s="13" t="s">
        <v>8</v>
      </c>
      <c r="D9" s="13"/>
      <c r="E9" s="14"/>
    </row>
    <row r="10" spans="1:5">
      <c r="A10" s="11" t="s">
        <v>9</v>
      </c>
      <c r="B10">
        <v>22.2</v>
      </c>
      <c r="C10" s="13" t="s">
        <v>10</v>
      </c>
      <c r="D10" s="13"/>
      <c r="E10" s="14"/>
    </row>
    <row r="11" spans="1:5">
      <c r="A11" s="11" t="s">
        <v>11</v>
      </c>
      <c r="B11">
        <v>17.100000000000001</v>
      </c>
      <c r="C11" s="13" t="s">
        <v>12</v>
      </c>
      <c r="D11" s="13"/>
      <c r="E11" s="14"/>
    </row>
    <row r="12" spans="1:5">
      <c r="A12" s="11" t="s">
        <v>13</v>
      </c>
      <c r="B12" s="15">
        <v>17.3</v>
      </c>
      <c r="C12" s="13" t="s">
        <v>14</v>
      </c>
      <c r="D12" s="13"/>
      <c r="E12" s="14"/>
    </row>
    <row r="13" spans="1:5">
      <c r="A13" s="11" t="s">
        <v>15</v>
      </c>
      <c r="B13" s="15">
        <v>1013</v>
      </c>
      <c r="C13" s="13" t="s">
        <v>16</v>
      </c>
      <c r="D13" s="13"/>
      <c r="E13" s="14"/>
    </row>
    <row r="14" spans="1:5" ht="13" thickBot="1">
      <c r="A14" s="16" t="s">
        <v>68</v>
      </c>
      <c r="B14" s="17">
        <v>32.299999999999997</v>
      </c>
      <c r="C14" s="18" t="s">
        <v>68</v>
      </c>
      <c r="D14" s="18"/>
      <c r="E14" s="19"/>
    </row>
    <row r="15" spans="1:5" ht="13" thickBot="1">
      <c r="B15" s="4"/>
      <c r="C15" s="1"/>
      <c r="E15" s="1"/>
    </row>
    <row r="16" spans="1:5" ht="17">
      <c r="A16" s="20" t="s">
        <v>17</v>
      </c>
      <c r="B16" s="21"/>
      <c r="C16" s="21"/>
      <c r="D16" s="21"/>
      <c r="E16" s="22"/>
    </row>
    <row r="17" spans="1:5" ht="17">
      <c r="A17" s="23"/>
      <c r="B17" s="24"/>
      <c r="C17" s="24"/>
      <c r="D17" s="24"/>
      <c r="E17" s="25"/>
    </row>
    <row r="18" spans="1:5" ht="17">
      <c r="A18" s="26" t="s">
        <v>18</v>
      </c>
      <c r="B18" s="27">
        <f>(-B43+(SQRT((POWER(B43,2))-4*B42*B44)))/(2*B42)</f>
        <v>448.27984423892292</v>
      </c>
      <c r="C18" s="28" t="s">
        <v>19</v>
      </c>
      <c r="D18" s="29"/>
      <c r="E18" s="25"/>
    </row>
    <row r="19" spans="1:5" ht="19">
      <c r="A19" s="26" t="s">
        <v>20</v>
      </c>
      <c r="B19" s="27">
        <f>B18*20.9/100</f>
        <v>93.690487445934892</v>
      </c>
      <c r="C19" s="28" t="s">
        <v>19</v>
      </c>
      <c r="D19" s="29"/>
      <c r="E19" s="25"/>
    </row>
    <row r="20" spans="1:5" ht="19">
      <c r="A20" s="26" t="s">
        <v>21</v>
      </c>
      <c r="B20" s="30">
        <f>($B$13-EXP(52.57-6690.9/(273.15+$B$12)-4.681*LN(273.15+$B$12)))*$B$18/100*0.2095</f>
        <v>932.75962299277296</v>
      </c>
      <c r="C20" s="28" t="s">
        <v>22</v>
      </c>
      <c r="D20" s="29"/>
      <c r="E20" s="25"/>
    </row>
    <row r="21" spans="1:5" ht="19">
      <c r="A21" s="26" t="s">
        <v>23</v>
      </c>
      <c r="B21" s="30">
        <f>B20/1.33322</f>
        <v>699.62918572536637</v>
      </c>
      <c r="C21" s="28" t="s">
        <v>24</v>
      </c>
      <c r="D21" s="29"/>
      <c r="E21" s="25"/>
    </row>
    <row r="22" spans="1:5" ht="19">
      <c r="A22" s="26" t="s">
        <v>25</v>
      </c>
      <c r="B22" s="27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35.419751557621176</v>
      </c>
      <c r="C22" s="28" t="s">
        <v>26</v>
      </c>
      <c r="D22" s="28"/>
      <c r="E22" s="25"/>
    </row>
    <row r="23" spans="1:5" ht="19">
      <c r="A23" s="26" t="s">
        <v>27</v>
      </c>
      <c r="B23" s="27">
        <f>B22</f>
        <v>35.419751557621176</v>
      </c>
      <c r="C23" s="28" t="s">
        <v>28</v>
      </c>
      <c r="D23" s="29"/>
      <c r="E23" s="25"/>
    </row>
    <row r="24" spans="1:5" ht="20" thickBot="1">
      <c r="A24" s="31" t="s">
        <v>29</v>
      </c>
      <c r="B24" s="32">
        <f>B22*31.25</f>
        <v>1106.8672361756617</v>
      </c>
      <c r="C24" s="33" t="s">
        <v>30</v>
      </c>
      <c r="D24" s="34"/>
      <c r="E24" s="35"/>
    </row>
    <row r="25" spans="1:5" ht="18" thickBot="1">
      <c r="A25" s="36"/>
      <c r="B25" s="37"/>
      <c r="C25" s="36"/>
      <c r="D25" s="1"/>
      <c r="E25" s="38"/>
    </row>
    <row r="26" spans="1:5" ht="13" thickBot="1">
      <c r="A26" s="39" t="s">
        <v>31</v>
      </c>
      <c r="B26" s="40"/>
      <c r="C26" s="40"/>
      <c r="D26" s="40"/>
      <c r="E26" s="41"/>
    </row>
    <row r="27" spans="1:5">
      <c r="A27" s="42" t="s">
        <v>32</v>
      </c>
      <c r="B27" s="80">
        <v>0.80100000000000005</v>
      </c>
      <c r="C27" s="44"/>
      <c r="D27" s="44"/>
      <c r="E27" s="45"/>
    </row>
    <row r="28" spans="1:5">
      <c r="A28" s="46" t="s">
        <v>33</v>
      </c>
      <c r="B28" s="43">
        <v>-0.08</v>
      </c>
      <c r="C28" s="44"/>
      <c r="D28" s="44"/>
      <c r="E28" s="45"/>
    </row>
    <row r="29" spans="1:5">
      <c r="A29" s="46" t="s">
        <v>34</v>
      </c>
      <c r="B29" s="43">
        <v>3.8299999999999999E-4</v>
      </c>
      <c r="C29" s="44"/>
      <c r="D29" s="44"/>
      <c r="E29" s="45"/>
    </row>
    <row r="30" spans="1:5">
      <c r="A30" s="42" t="s">
        <v>35</v>
      </c>
      <c r="B30" s="43">
        <v>22.9</v>
      </c>
      <c r="C30" s="44"/>
      <c r="D30" s="44"/>
      <c r="E30" s="45"/>
    </row>
    <row r="31" spans="1:5">
      <c r="A31" s="42" t="s">
        <v>36</v>
      </c>
      <c r="B31" s="47">
        <f>TAN(((B7+B28*(B11-B10)))*PI()/180)</f>
        <v>1.6234444715275853</v>
      </c>
      <c r="C31" s="43"/>
      <c r="D31" s="43"/>
      <c r="E31" s="45"/>
    </row>
    <row r="32" spans="1:5">
      <c r="A32" s="42" t="s">
        <v>37</v>
      </c>
      <c r="B32" s="47">
        <f>TAN((B7+(B28*(B12-B10)))*PI()/180)</f>
        <v>1.6224296883422762</v>
      </c>
      <c r="C32" s="43"/>
      <c r="D32" s="43"/>
      <c r="E32" s="45"/>
    </row>
    <row r="33" spans="1:5">
      <c r="A33" s="42" t="s">
        <v>38</v>
      </c>
      <c r="B33" s="47">
        <f>TAN(B8*PI()/180)</f>
        <v>0.56715600248937403</v>
      </c>
      <c r="C33" s="43"/>
      <c r="D33" s="43"/>
      <c r="E33" s="45"/>
    </row>
    <row r="34" spans="1:5">
      <c r="A34" s="42" t="s">
        <v>39</v>
      </c>
      <c r="B34" s="47">
        <f>TAN(B9*PI()/180)</f>
        <v>0.2679491924311227</v>
      </c>
      <c r="C34" s="43"/>
      <c r="D34" s="43"/>
      <c r="E34" s="45"/>
    </row>
    <row r="35" spans="1:5">
      <c r="A35" s="42" t="s">
        <v>40</v>
      </c>
      <c r="B35" s="48">
        <f>(-B39+(SQRT(POWER(B39,2)-4*B38*B40)))/(2*B38)</f>
        <v>3.5275687359566273E-2</v>
      </c>
      <c r="C35" s="43"/>
      <c r="D35" s="43"/>
      <c r="E35" s="45"/>
    </row>
    <row r="36" spans="1:5">
      <c r="A36" s="42" t="s">
        <v>41</v>
      </c>
      <c r="B36" s="47">
        <f>B35+(B29*(B12-B11))</f>
        <v>3.5352287359566276E-2</v>
      </c>
      <c r="C36" s="43"/>
      <c r="D36" s="43"/>
      <c r="E36" s="45"/>
    </row>
    <row r="37" spans="1:5">
      <c r="A37" s="42"/>
      <c r="B37" s="47"/>
      <c r="C37" s="43"/>
      <c r="D37" s="43"/>
      <c r="E37" s="45"/>
    </row>
    <row r="38" spans="1:5">
      <c r="A38" s="49" t="s">
        <v>42</v>
      </c>
      <c r="B38" s="48">
        <f>B33/B31*1/B30*POWER(100,2)</f>
        <v>152.55611200540289</v>
      </c>
      <c r="C38" s="48"/>
      <c r="D38" s="48"/>
      <c r="E38" s="45"/>
    </row>
    <row r="39" spans="1:5">
      <c r="A39" s="49" t="s">
        <v>43</v>
      </c>
      <c r="B39" s="48">
        <f>B33/B31*100+B33/B31*1/B30*100-B27*1/B30*100-100+B27*100</f>
        <v>13.063094175404828</v>
      </c>
      <c r="C39" s="48"/>
      <c r="D39" s="48"/>
      <c r="E39" s="45"/>
    </row>
    <row r="40" spans="1:5">
      <c r="A40" s="49" t="s">
        <v>44</v>
      </c>
      <c r="B40" s="48">
        <f>B33/B31-1</f>
        <v>-0.65064650350762743</v>
      </c>
      <c r="C40" s="48"/>
      <c r="D40" s="48"/>
      <c r="E40" s="50"/>
    </row>
    <row r="41" spans="1:5">
      <c r="A41" s="49"/>
      <c r="B41" s="48"/>
      <c r="C41" s="48"/>
      <c r="D41" s="48"/>
      <c r="E41" s="50"/>
    </row>
    <row r="42" spans="1:5">
      <c r="A42" s="49" t="s">
        <v>45</v>
      </c>
      <c r="B42" s="51">
        <f>B34/B32*1/B30*POWER(B36,2)</f>
        <v>9.013347658879839E-6</v>
      </c>
      <c r="C42" s="51"/>
      <c r="D42" s="48"/>
      <c r="E42" s="50"/>
    </row>
    <row r="43" spans="1:5">
      <c r="A43" s="49" t="s">
        <v>46</v>
      </c>
      <c r="B43" s="48">
        <f>B34/B32*B36+B34/B32*1/B30*B36-B27*1/B30*B36-B36+B27*B36</f>
        <v>-2.1781677136746662E-3</v>
      </c>
      <c r="C43" s="48"/>
      <c r="D43" s="48"/>
      <c r="E43" s="50"/>
    </row>
    <row r="44" spans="1:5">
      <c r="A44" s="49" t="s">
        <v>47</v>
      </c>
      <c r="B44" s="48">
        <f>B34/B32-1</f>
        <v>-0.83484696171647299</v>
      </c>
      <c r="C44" s="48"/>
      <c r="D44" s="48"/>
      <c r="E44" s="50"/>
    </row>
    <row r="45" spans="1:5" ht="13" thickBot="1">
      <c r="A45" s="91" t="s">
        <v>69</v>
      </c>
      <c r="B45" s="105">
        <f>(B14-0.03)/1.805</f>
        <v>17.878116343490301</v>
      </c>
      <c r="C45" s="92"/>
      <c r="D45" s="92"/>
      <c r="E45" s="106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5"/>
  <sheetViews>
    <sheetView tabSelected="1" workbookViewId="0"/>
  </sheetViews>
  <sheetFormatPr baseColWidth="10" defaultRowHeight="12" x14ac:dyDescent="0"/>
  <cols>
    <col min="2" max="2" width="16" customWidth="1"/>
    <col min="4" max="4" width="19.1640625" customWidth="1"/>
    <col min="17" max="17" width="14.83203125" customWidth="1"/>
    <col min="18" max="18" width="12.5" customWidth="1"/>
    <col min="19" max="19" width="14.1640625" customWidth="1"/>
  </cols>
  <sheetData>
    <row r="1" spans="1:18">
      <c r="A1" s="1" t="s">
        <v>72</v>
      </c>
      <c r="D1" s="2"/>
      <c r="E1" s="2">
        <v>39536</v>
      </c>
    </row>
    <row r="2" spans="1:18">
      <c r="A2" s="1" t="s">
        <v>0</v>
      </c>
      <c r="D2" s="2"/>
      <c r="E2" s="2"/>
    </row>
    <row r="3" spans="1:18" ht="18">
      <c r="A3" s="127" t="s">
        <v>73</v>
      </c>
      <c r="B3" s="127"/>
      <c r="C3" s="127"/>
      <c r="D3" s="127"/>
      <c r="E3" s="129"/>
      <c r="F3" s="129"/>
      <c r="G3" s="130"/>
      <c r="H3" s="130"/>
      <c r="I3" s="130"/>
      <c r="J3" s="130"/>
    </row>
    <row r="4" spans="1:18" ht="15">
      <c r="A4" s="126" t="s">
        <v>1</v>
      </c>
      <c r="B4" s="126"/>
      <c r="C4" s="126"/>
      <c r="D4" s="126"/>
      <c r="E4" s="130"/>
      <c r="F4" s="130"/>
      <c r="G4" s="130"/>
      <c r="H4" s="130"/>
      <c r="I4" s="130"/>
      <c r="J4" s="130"/>
    </row>
    <row r="5" spans="1:18" ht="15">
      <c r="A5" s="3"/>
      <c r="B5" s="3"/>
      <c r="C5" s="3"/>
      <c r="D5" s="55"/>
      <c r="E5" s="54"/>
      <c r="F5" s="54"/>
      <c r="I5" s="53"/>
    </row>
    <row r="6" spans="1:18" ht="16" thickBot="1">
      <c r="A6" s="56" t="s">
        <v>48</v>
      </c>
      <c r="D6" s="53"/>
      <c r="I6" s="53"/>
    </row>
    <row r="7" spans="1:18">
      <c r="A7" s="57" t="s">
        <v>49</v>
      </c>
      <c r="B7">
        <v>57.96</v>
      </c>
      <c r="C7" s="58" t="s">
        <v>50</v>
      </c>
      <c r="D7" s="59" t="s">
        <v>51</v>
      </c>
      <c r="E7">
        <v>22.2</v>
      </c>
      <c r="F7" s="60" t="s">
        <v>52</v>
      </c>
      <c r="G7" s="61"/>
      <c r="H7" s="61"/>
      <c r="I7" s="62"/>
      <c r="J7" s="61"/>
      <c r="K7" s="61"/>
      <c r="L7" s="61"/>
      <c r="M7" s="61"/>
      <c r="N7" s="61"/>
    </row>
    <row r="8" spans="1:18">
      <c r="A8" s="63" t="s">
        <v>53</v>
      </c>
      <c r="B8">
        <v>29.56</v>
      </c>
      <c r="C8" s="64" t="s">
        <v>50</v>
      </c>
      <c r="D8" s="65" t="s">
        <v>54</v>
      </c>
      <c r="E8">
        <v>17.100000000000001</v>
      </c>
      <c r="F8" s="67" t="s">
        <v>52</v>
      </c>
      <c r="G8" s="61"/>
      <c r="H8" s="61"/>
      <c r="I8" s="62"/>
      <c r="J8" s="61"/>
      <c r="K8" s="61"/>
      <c r="L8" s="61"/>
      <c r="M8" s="61"/>
      <c r="N8" s="61"/>
    </row>
    <row r="9" spans="1:18" ht="13" thickBot="1">
      <c r="A9" s="68" t="s">
        <v>55</v>
      </c>
      <c r="B9" s="69">
        <v>1020</v>
      </c>
      <c r="C9" s="70" t="s">
        <v>56</v>
      </c>
      <c r="D9" s="71"/>
      <c r="E9" s="72"/>
      <c r="F9" s="73"/>
      <c r="G9" s="61"/>
      <c r="H9" s="61"/>
      <c r="I9" s="62"/>
      <c r="J9" s="61"/>
      <c r="K9" s="61"/>
      <c r="L9" s="61"/>
      <c r="M9" s="61"/>
      <c r="N9" s="61"/>
    </row>
    <row r="10" spans="1:18">
      <c r="A10" s="66" t="s">
        <v>68</v>
      </c>
      <c r="B10" s="107">
        <v>32.299999999999997</v>
      </c>
      <c r="C10" s="66" t="s">
        <v>70</v>
      </c>
      <c r="D10" s="108"/>
      <c r="E10" s="66"/>
      <c r="F10" s="66"/>
      <c r="G10" s="61"/>
      <c r="H10" s="61"/>
      <c r="I10" s="62"/>
      <c r="J10" s="61"/>
      <c r="K10" s="61"/>
      <c r="L10" s="61"/>
      <c r="M10" s="61"/>
      <c r="N10" s="61"/>
    </row>
    <row r="11" spans="1:18">
      <c r="A11" s="74"/>
      <c r="B11" s="75"/>
      <c r="C11" s="74"/>
      <c r="D11" s="76"/>
      <c r="E11" s="74"/>
      <c r="F11" s="74"/>
      <c r="G11" s="77"/>
      <c r="H11" s="77"/>
      <c r="I11" s="78"/>
      <c r="J11" s="77"/>
      <c r="K11" s="77"/>
      <c r="L11" s="77"/>
      <c r="M11" s="77"/>
      <c r="N11" s="77"/>
    </row>
    <row r="12" spans="1:18" ht="16" thickBot="1">
      <c r="A12" s="79" t="s">
        <v>31</v>
      </c>
      <c r="D12" s="53"/>
      <c r="I12" s="53"/>
    </row>
    <row r="13" spans="1:18">
      <c r="A13" s="39" t="s">
        <v>32</v>
      </c>
      <c r="B13" s="80">
        <v>0.80100000000000005</v>
      </c>
      <c r="C13" s="81" t="s">
        <v>36</v>
      </c>
      <c r="D13" s="82">
        <f>TAN((($B$7+$B$14*($E$8-$E$7)))*PI()/180)</f>
        <v>1.6234444715275853</v>
      </c>
      <c r="E13" s="83" t="s">
        <v>42</v>
      </c>
      <c r="F13" s="84">
        <f>$D$15/$D$13*1/$B$16*POWER(100,2)</f>
        <v>152.55611200540289</v>
      </c>
      <c r="G13" s="39" t="s">
        <v>40</v>
      </c>
      <c r="H13" s="84">
        <f>(-$F$14+(SQRT(POWER($F$14,2)-4*$F$13*$F$15)))/(2*$F$13)</f>
        <v>3.5275687359566273E-2</v>
      </c>
      <c r="I13" s="85" t="s">
        <v>45</v>
      </c>
      <c r="J13" s="86">
        <f>$D$16/$D$14*1/$B$16*POWER($H$14,2)</f>
        <v>1.740508573912143E-5</v>
      </c>
    </row>
    <row r="14" spans="1:18">
      <c r="A14" s="46" t="s">
        <v>33</v>
      </c>
      <c r="B14" s="43">
        <v>-0.08</v>
      </c>
      <c r="C14" s="87" t="s">
        <v>37</v>
      </c>
      <c r="D14" s="88">
        <f>TAN(($B$7+($B$14*(G21-$E$7)))*PI()/180)</f>
        <v>1.6219226415056351</v>
      </c>
      <c r="E14" s="49" t="s">
        <v>43</v>
      </c>
      <c r="F14" s="48">
        <f>$D$15/$D$13*100+$D$15/$D$13*1/$B$16*100-$B$13*1/$B$16*100-100+$B$13*100</f>
        <v>13.063094175404828</v>
      </c>
      <c r="G14" s="42" t="s">
        <v>41</v>
      </c>
      <c r="H14" s="47">
        <f>$H$13+($B$15*(G21-$E$8))</f>
        <v>3.5390587359566274E-2</v>
      </c>
      <c r="I14" s="89" t="s">
        <v>46</v>
      </c>
      <c r="J14" s="50">
        <f>$D$16/$D$14*$H$14+$D$16/$D$14*1/$B$16*$H$14-$B$13*1/$B$16*$H$14-$H$14+$B$13*$H$14</f>
        <v>3.4733918175541521E-3</v>
      </c>
      <c r="P14" s="129" t="s">
        <v>78</v>
      </c>
      <c r="Q14" s="129"/>
      <c r="R14" s="54"/>
    </row>
    <row r="15" spans="1:18" ht="36">
      <c r="A15" s="46" t="s">
        <v>34</v>
      </c>
      <c r="B15" s="43">
        <v>3.8299999999999999E-4</v>
      </c>
      <c r="C15" s="87" t="s">
        <v>38</v>
      </c>
      <c r="D15" s="88">
        <f>TAN($B$8*PI()/180)</f>
        <v>0.56715600248937403</v>
      </c>
      <c r="E15" s="49" t="s">
        <v>44</v>
      </c>
      <c r="F15" s="48">
        <f>$D$15/$D$13-1</f>
        <v>-0.65064650350762743</v>
      </c>
      <c r="G15" s="90"/>
      <c r="H15" s="48"/>
      <c r="I15" s="89" t="s">
        <v>47</v>
      </c>
      <c r="J15" s="50">
        <f>$D$16/$D$14-1</f>
        <v>-0.68177367134898637</v>
      </c>
      <c r="P15" s="116" t="s">
        <v>77</v>
      </c>
      <c r="Q15" s="117" t="s">
        <v>172</v>
      </c>
      <c r="R15" s="125" t="s">
        <v>173</v>
      </c>
    </row>
    <row r="16" spans="1:18" ht="13" thickBot="1">
      <c r="A16" s="91" t="s">
        <v>35</v>
      </c>
      <c r="B16" s="43">
        <v>22.9</v>
      </c>
      <c r="C16" s="93" t="s">
        <v>39</v>
      </c>
      <c r="D16" s="94">
        <f>TAN(E21*PI()/180)</f>
        <v>0.5161384875622923</v>
      </c>
      <c r="E16" s="95"/>
      <c r="F16" s="52"/>
      <c r="G16" s="95"/>
      <c r="H16" s="52"/>
      <c r="I16" s="109" t="s">
        <v>69</v>
      </c>
      <c r="J16" s="106">
        <f>(B10-0.03)/1.805</f>
        <v>17.878116343490301</v>
      </c>
      <c r="P16" s="113">
        <v>2.3810000000000001E-2</v>
      </c>
      <c r="Q16" s="114">
        <v>1.9908500000000003E-2</v>
      </c>
      <c r="R16" s="115">
        <v>-0.51480000000000181</v>
      </c>
    </row>
    <row r="17" spans="1:19">
      <c r="A17" s="74"/>
      <c r="B17" s="1"/>
      <c r="C17" s="96"/>
      <c r="D17" s="97"/>
      <c r="E17" s="98"/>
      <c r="F17" s="98"/>
      <c r="G17" s="98"/>
      <c r="H17" s="98"/>
      <c r="I17" s="99"/>
      <c r="J17" s="98"/>
      <c r="K17" s="100"/>
      <c r="L17" s="100"/>
      <c r="M17" s="100"/>
      <c r="N17" s="100"/>
      <c r="P17" s="54"/>
      <c r="Q17" s="54"/>
      <c r="R17" s="54"/>
    </row>
    <row r="18" spans="1:19">
      <c r="A18" s="74" t="s">
        <v>74</v>
      </c>
      <c r="B18" s="1"/>
      <c r="C18" s="96"/>
      <c r="D18" s="97"/>
      <c r="E18" s="98"/>
      <c r="F18" s="98"/>
      <c r="G18" s="98"/>
      <c r="H18" s="98"/>
      <c r="I18" s="76" t="s">
        <v>71</v>
      </c>
      <c r="J18" s="98"/>
      <c r="K18" s="100"/>
      <c r="L18" s="100"/>
      <c r="M18" s="100"/>
      <c r="N18" s="100"/>
      <c r="P18" s="54"/>
      <c r="Q18" s="54"/>
      <c r="R18" s="54"/>
    </row>
    <row r="19" spans="1:19">
      <c r="D19" s="53"/>
      <c r="I19" s="53"/>
      <c r="P19" s="54"/>
      <c r="Q19" s="111"/>
      <c r="R19" s="54"/>
    </row>
    <row r="20" spans="1:19" ht="24">
      <c r="A20" s="61" t="s">
        <v>57</v>
      </c>
      <c r="B20" s="61" t="s">
        <v>58</v>
      </c>
      <c r="C20" s="61" t="s">
        <v>59</v>
      </c>
      <c r="D20" s="62" t="s">
        <v>60</v>
      </c>
      <c r="E20" s="61" t="s">
        <v>75</v>
      </c>
      <c r="F20" s="61" t="s">
        <v>61</v>
      </c>
      <c r="G20" s="61" t="s">
        <v>76</v>
      </c>
      <c r="I20" s="78" t="s">
        <v>62</v>
      </c>
      <c r="J20" s="77" t="s">
        <v>63</v>
      </c>
      <c r="K20" s="77" t="s">
        <v>64</v>
      </c>
      <c r="L20" s="77" t="s">
        <v>65</v>
      </c>
      <c r="M20" s="101" t="s">
        <v>66</v>
      </c>
      <c r="N20" s="96" t="s">
        <v>67</v>
      </c>
      <c r="P20" s="118" t="s">
        <v>91</v>
      </c>
      <c r="Q20" s="119" t="s">
        <v>86</v>
      </c>
      <c r="R20" s="119" t="s">
        <v>87</v>
      </c>
      <c r="S20" s="120" t="s">
        <v>171</v>
      </c>
    </row>
    <row r="21" spans="1:19">
      <c r="A21" s="102">
        <v>40413</v>
      </c>
      <c r="B21" t="s">
        <v>92</v>
      </c>
      <c r="C21">
        <v>0</v>
      </c>
      <c r="D21">
        <v>366.15600000000001</v>
      </c>
      <c r="E21">
        <v>27.3</v>
      </c>
      <c r="F21">
        <v>2869</v>
      </c>
      <c r="G21">
        <v>17.399999999999999</v>
      </c>
      <c r="I21" s="103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121.86558164123267</v>
      </c>
      <c r="J21" s="104">
        <f t="shared" ref="J21:J84" si="1">I21*20.9/100</f>
        <v>25.469906563017627</v>
      </c>
      <c r="K21" s="76">
        <f>($B$9-EXP(52.57-6690.9/(273.15+G21)-4.681*LN(273.15+G21)))*I21/100*0.2095</f>
        <v>255.32729545120742</v>
      </c>
      <c r="L21" s="76">
        <f t="shared" ref="L21:L84" si="2">K21/1.33322</f>
        <v>191.51175008716297</v>
      </c>
      <c r="M21" s="103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9.6783889048187497</v>
      </c>
      <c r="N21" s="103">
        <f t="shared" ref="N21:N84" si="3">M21*31.25</f>
        <v>302.44965327558594</v>
      </c>
      <c r="P21" s="121">
        <f>Q46</f>
        <v>11.183999999999969</v>
      </c>
      <c r="Q21" s="122">
        <f>P21*(6)</f>
        <v>67.103999999999814</v>
      </c>
      <c r="R21" s="123">
        <f>(Q21/1000)*(P16*1000)</f>
        <v>1.5977462399999958</v>
      </c>
      <c r="S21" s="124">
        <f>R21/Q16</f>
        <v>80.254476228746299</v>
      </c>
    </row>
    <row r="22" spans="1:19">
      <c r="A22" s="102">
        <v>40413</v>
      </c>
      <c r="B22" t="s">
        <v>93</v>
      </c>
      <c r="C22">
        <v>0.20100000000000001</v>
      </c>
      <c r="D22">
        <v>370.20400000000001</v>
      </c>
      <c r="E22">
        <v>27.18</v>
      </c>
      <c r="F22">
        <v>2856</v>
      </c>
      <c r="G22">
        <v>17.399999999999999</v>
      </c>
      <c r="I22" s="103">
        <f t="shared" si="0"/>
        <v>123.21254440264202</v>
      </c>
      <c r="J22" s="104">
        <f t="shared" si="1"/>
        <v>25.751421780152182</v>
      </c>
      <c r="K22" s="76">
        <f t="shared" ref="K22:K36" si="4">($B$9-EXP(52.57-6690.9/(273.15+G22)-4.681*LN(273.15+G22)))*I22/100*0.2095</f>
        <v>258.14939135648626</v>
      </c>
      <c r="L22" s="76">
        <f t="shared" si="2"/>
        <v>193.62850194002959</v>
      </c>
      <c r="M22" s="103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9.7853627465684845</v>
      </c>
      <c r="N22" s="103">
        <f t="shared" si="3"/>
        <v>305.79258583026512</v>
      </c>
      <c r="P22" s="54"/>
      <c r="Q22" s="54"/>
    </row>
    <row r="23" spans="1:19">
      <c r="A23" s="102">
        <v>40413</v>
      </c>
      <c r="B23" t="s">
        <v>94</v>
      </c>
      <c r="C23">
        <v>0.36799999999999999</v>
      </c>
      <c r="D23">
        <v>371.56400000000002</v>
      </c>
      <c r="E23">
        <v>27.14</v>
      </c>
      <c r="F23">
        <v>2850</v>
      </c>
      <c r="G23">
        <v>17.399999999999999</v>
      </c>
      <c r="I23" s="103">
        <f t="shared" si="0"/>
        <v>123.66548167317262</v>
      </c>
      <c r="J23" s="104">
        <f t="shared" si="1"/>
        <v>25.846085669693075</v>
      </c>
      <c r="K23" s="76">
        <f t="shared" si="4"/>
        <v>259.09836519090396</v>
      </c>
      <c r="L23" s="76">
        <f t="shared" si="2"/>
        <v>194.3402928180675</v>
      </c>
      <c r="M23" s="103">
        <f t="shared" si="5"/>
        <v>9.8213343719826867</v>
      </c>
      <c r="N23" s="103">
        <f t="shared" si="3"/>
        <v>306.91669912445894</v>
      </c>
      <c r="P23" s="131" t="s">
        <v>84</v>
      </c>
      <c r="Q23" s="128"/>
      <c r="R23" s="128"/>
      <c r="S23" s="128"/>
    </row>
    <row r="24" spans="1:19">
      <c r="A24" s="102">
        <v>40413</v>
      </c>
      <c r="B24" t="s">
        <v>95</v>
      </c>
      <c r="C24">
        <v>0.53500000000000003</v>
      </c>
      <c r="D24">
        <v>372.589</v>
      </c>
      <c r="E24">
        <v>27.11</v>
      </c>
      <c r="F24">
        <v>2860</v>
      </c>
      <c r="G24">
        <v>17.399999999999999</v>
      </c>
      <c r="I24" s="103">
        <f t="shared" si="0"/>
        <v>124.00649222724468</v>
      </c>
      <c r="J24" s="104">
        <f t="shared" si="1"/>
        <v>25.917356875494139</v>
      </c>
      <c r="K24" s="76">
        <f t="shared" si="4"/>
        <v>259.81283519399199</v>
      </c>
      <c r="L24" s="76">
        <f t="shared" si="2"/>
        <v>194.87619087171808</v>
      </c>
      <c r="M24" s="103">
        <f t="shared" si="5"/>
        <v>9.8484169388445384</v>
      </c>
      <c r="N24" s="103">
        <f t="shared" si="3"/>
        <v>307.76302933889184</v>
      </c>
      <c r="P24" s="54"/>
      <c r="Q24" s="54"/>
      <c r="R24" s="54"/>
    </row>
    <row r="25" spans="1:19">
      <c r="A25" s="102">
        <v>40413</v>
      </c>
      <c r="B25" t="s">
        <v>96</v>
      </c>
      <c r="C25">
        <v>0.70199999999999996</v>
      </c>
      <c r="D25">
        <v>368.173</v>
      </c>
      <c r="E25">
        <v>27.24</v>
      </c>
      <c r="F25">
        <v>2848</v>
      </c>
      <c r="G25">
        <v>17.399999999999999</v>
      </c>
      <c r="I25" s="103">
        <f t="shared" si="0"/>
        <v>122.53685174750849</v>
      </c>
      <c r="J25" s="104">
        <f t="shared" si="1"/>
        <v>25.610202015229273</v>
      </c>
      <c r="K25" s="76">
        <f t="shared" si="4"/>
        <v>256.73371044093955</v>
      </c>
      <c r="L25" s="76">
        <f t="shared" si="2"/>
        <v>192.5666509960393</v>
      </c>
      <c r="M25" s="103">
        <f t="shared" si="5"/>
        <v>9.7317002094645773</v>
      </c>
      <c r="N25" s="103">
        <f t="shared" si="3"/>
        <v>304.11563154576805</v>
      </c>
      <c r="P25" s="54"/>
      <c r="Q25" s="54"/>
      <c r="R25" s="54"/>
    </row>
    <row r="26" spans="1:19">
      <c r="A26" s="102">
        <v>40413</v>
      </c>
      <c r="B26" t="s">
        <v>97</v>
      </c>
      <c r="C26">
        <v>0.86899999999999999</v>
      </c>
      <c r="D26">
        <v>370.6</v>
      </c>
      <c r="E26">
        <v>27.21</v>
      </c>
      <c r="F26">
        <v>2852</v>
      </c>
      <c r="G26">
        <v>17.3</v>
      </c>
      <c r="I26" s="103">
        <f t="shared" si="0"/>
        <v>123.08939143789787</v>
      </c>
      <c r="J26" s="104">
        <f t="shared" si="1"/>
        <v>25.725682810520652</v>
      </c>
      <c r="K26" s="76">
        <f t="shared" si="4"/>
        <v>257.92372430086135</v>
      </c>
      <c r="L26" s="76">
        <f t="shared" si="2"/>
        <v>193.45923726081318</v>
      </c>
      <c r="M26" s="103">
        <f t="shared" si="5"/>
        <v>9.7941512266413735</v>
      </c>
      <c r="N26" s="103">
        <f t="shared" si="3"/>
        <v>306.06722583254293</v>
      </c>
      <c r="P26" s="54"/>
      <c r="Q26" s="54"/>
      <c r="R26" s="54"/>
    </row>
    <row r="27" spans="1:19">
      <c r="A27" s="102">
        <v>40413</v>
      </c>
      <c r="B27" t="s">
        <v>98</v>
      </c>
      <c r="C27">
        <v>1.036</v>
      </c>
      <c r="D27">
        <v>371.96100000000001</v>
      </c>
      <c r="E27">
        <v>27.17</v>
      </c>
      <c r="F27">
        <v>2852</v>
      </c>
      <c r="G27">
        <v>17.3</v>
      </c>
      <c r="I27" s="103">
        <f t="shared" si="0"/>
        <v>123.54160847371928</v>
      </c>
      <c r="J27" s="104">
        <f t="shared" si="1"/>
        <v>25.820196171007328</v>
      </c>
      <c r="K27" s="76">
        <f t="shared" si="4"/>
        <v>258.87130800981322</v>
      </c>
      <c r="L27" s="76">
        <f t="shared" si="2"/>
        <v>194.16998545612367</v>
      </c>
      <c r="M27" s="103">
        <f t="shared" si="5"/>
        <v>9.8301338729471102</v>
      </c>
      <c r="N27" s="103">
        <f t="shared" si="3"/>
        <v>307.19168352959719</v>
      </c>
      <c r="P27" s="54"/>
      <c r="Q27" s="54"/>
      <c r="R27" s="54"/>
    </row>
    <row r="28" spans="1:19">
      <c r="A28" s="102">
        <v>40413</v>
      </c>
      <c r="B28" t="s">
        <v>99</v>
      </c>
      <c r="C28">
        <v>1.2030000000000001</v>
      </c>
      <c r="D28">
        <v>376.88900000000001</v>
      </c>
      <c r="E28">
        <v>27.11</v>
      </c>
      <c r="F28">
        <v>2852</v>
      </c>
      <c r="G28">
        <v>17.100000000000001</v>
      </c>
      <c r="I28" s="103">
        <f t="shared" si="0"/>
        <v>124.65961585420004</v>
      </c>
      <c r="J28" s="104">
        <f t="shared" si="1"/>
        <v>26.05385971352781</v>
      </c>
      <c r="K28" s="76">
        <f t="shared" si="4"/>
        <v>261.27899874734186</v>
      </c>
      <c r="L28" s="76">
        <f t="shared" si="2"/>
        <v>195.97590701260245</v>
      </c>
      <c r="M28" s="103">
        <f t="shared" si="5"/>
        <v>9.9568792702574456</v>
      </c>
      <c r="N28" s="103">
        <f t="shared" si="3"/>
        <v>311.1524771955452</v>
      </c>
      <c r="P28" s="54"/>
      <c r="Q28" s="54"/>
      <c r="R28" s="54"/>
    </row>
    <row r="29" spans="1:19">
      <c r="A29" s="102">
        <v>40413</v>
      </c>
      <c r="B29" t="s">
        <v>100</v>
      </c>
      <c r="C29">
        <v>1.369</v>
      </c>
      <c r="D29">
        <v>377.58100000000002</v>
      </c>
      <c r="E29">
        <v>27.09</v>
      </c>
      <c r="F29">
        <v>2851</v>
      </c>
      <c r="G29">
        <v>17.100000000000001</v>
      </c>
      <c r="I29" s="103">
        <f t="shared" si="0"/>
        <v>124.88874680468606</v>
      </c>
      <c r="J29" s="104">
        <f t="shared" si="1"/>
        <v>26.101748082179387</v>
      </c>
      <c r="K29" s="76">
        <f t="shared" si="4"/>
        <v>261.75924333108122</v>
      </c>
      <c r="L29" s="76">
        <f t="shared" si="2"/>
        <v>196.33612106860173</v>
      </c>
      <c r="M29" s="103">
        <f t="shared" si="5"/>
        <v>9.9751805396415634</v>
      </c>
      <c r="N29" s="103">
        <f t="shared" si="3"/>
        <v>311.72439186379887</v>
      </c>
      <c r="P29" s="54"/>
      <c r="Q29" s="54"/>
      <c r="R29" s="54"/>
    </row>
    <row r="30" spans="1:19">
      <c r="A30" s="102">
        <v>40413</v>
      </c>
      <c r="B30" t="s">
        <v>101</v>
      </c>
      <c r="C30">
        <v>1.536</v>
      </c>
      <c r="D30">
        <v>376.88900000000001</v>
      </c>
      <c r="E30">
        <v>27.11</v>
      </c>
      <c r="F30">
        <v>2843</v>
      </c>
      <c r="G30">
        <v>17.100000000000001</v>
      </c>
      <c r="I30" s="103">
        <f t="shared" si="0"/>
        <v>124.65961585420004</v>
      </c>
      <c r="J30" s="104">
        <f t="shared" si="1"/>
        <v>26.05385971352781</v>
      </c>
      <c r="K30" s="76">
        <f t="shared" si="4"/>
        <v>261.27899874734186</v>
      </c>
      <c r="L30" s="76">
        <f t="shared" si="2"/>
        <v>195.97590701260245</v>
      </c>
      <c r="M30" s="103">
        <f t="shared" si="5"/>
        <v>9.9568792702574456</v>
      </c>
      <c r="N30" s="103">
        <f t="shared" si="3"/>
        <v>311.1524771955452</v>
      </c>
      <c r="P30" s="54"/>
      <c r="Q30" s="54"/>
      <c r="R30" s="54"/>
    </row>
    <row r="31" spans="1:19">
      <c r="A31" s="102">
        <v>40413</v>
      </c>
      <c r="B31" t="s">
        <v>102</v>
      </c>
      <c r="C31">
        <v>1.7030000000000001</v>
      </c>
      <c r="D31">
        <v>377.23500000000001</v>
      </c>
      <c r="E31">
        <v>27.1</v>
      </c>
      <c r="F31">
        <v>2847</v>
      </c>
      <c r="G31">
        <v>17.100000000000001</v>
      </c>
      <c r="I31" s="103">
        <f t="shared" si="0"/>
        <v>124.77411836753402</v>
      </c>
      <c r="J31" s="104">
        <f t="shared" si="1"/>
        <v>26.077790738814606</v>
      </c>
      <c r="K31" s="76">
        <f t="shared" si="4"/>
        <v>261.51898907486657</v>
      </c>
      <c r="L31" s="76">
        <f t="shared" si="2"/>
        <v>196.15591505892993</v>
      </c>
      <c r="M31" s="103">
        <f t="shared" si="5"/>
        <v>9.9660248760223524</v>
      </c>
      <c r="N31" s="103">
        <f t="shared" si="3"/>
        <v>311.43827737569853</v>
      </c>
      <c r="P31" s="54"/>
      <c r="Q31" s="54"/>
      <c r="R31" s="54"/>
    </row>
    <row r="32" spans="1:19">
      <c r="A32" s="102">
        <v>40413</v>
      </c>
      <c r="B32" t="s">
        <v>103</v>
      </c>
      <c r="C32">
        <v>1.87</v>
      </c>
      <c r="D32">
        <v>379.38</v>
      </c>
      <c r="E32">
        <v>27.08</v>
      </c>
      <c r="F32">
        <v>2851</v>
      </c>
      <c r="G32">
        <v>17</v>
      </c>
      <c r="I32" s="103">
        <f t="shared" si="0"/>
        <v>125.22286738244163</v>
      </c>
      <c r="J32" s="104">
        <f t="shared" si="1"/>
        <v>26.171579282930303</v>
      </c>
      <c r="K32" s="76">
        <f t="shared" si="4"/>
        <v>262.49191481145289</v>
      </c>
      <c r="L32" s="76">
        <f t="shared" si="2"/>
        <v>196.88567139065785</v>
      </c>
      <c r="M32" s="103">
        <f t="shared" si="5"/>
        <v>10.020934814440031</v>
      </c>
      <c r="N32" s="103">
        <f t="shared" si="3"/>
        <v>313.15421295125094</v>
      </c>
      <c r="P32" s="54"/>
      <c r="Q32" s="54"/>
      <c r="R32" s="54"/>
    </row>
    <row r="33" spans="1:18">
      <c r="A33" s="102">
        <v>40413</v>
      </c>
      <c r="B33" t="s">
        <v>104</v>
      </c>
      <c r="C33">
        <v>2.0369999999999999</v>
      </c>
      <c r="D33">
        <v>379.03199999999998</v>
      </c>
      <c r="E33">
        <v>27.09</v>
      </c>
      <c r="F33">
        <v>2836</v>
      </c>
      <c r="G33">
        <v>17</v>
      </c>
      <c r="I33" s="103">
        <f t="shared" si="0"/>
        <v>125.1079173719924</v>
      </c>
      <c r="J33" s="104">
        <f t="shared" si="1"/>
        <v>26.14755473074641</v>
      </c>
      <c r="K33" s="76">
        <f t="shared" si="4"/>
        <v>262.2509568380321</v>
      </c>
      <c r="L33" s="76">
        <f t="shared" si="2"/>
        <v>196.70493754821567</v>
      </c>
      <c r="M33" s="103">
        <f t="shared" si="5"/>
        <v>10.011735962938626</v>
      </c>
      <c r="N33" s="103">
        <f t="shared" si="3"/>
        <v>312.86674884183208</v>
      </c>
      <c r="P33" s="54"/>
      <c r="Q33" s="54"/>
      <c r="R33" s="54"/>
    </row>
    <row r="34" spans="1:18">
      <c r="A34" s="102">
        <v>40413</v>
      </c>
      <c r="B34" t="s">
        <v>105</v>
      </c>
      <c r="C34">
        <v>2.2040000000000002</v>
      </c>
      <c r="D34">
        <v>383.23700000000002</v>
      </c>
      <c r="E34">
        <v>26.97</v>
      </c>
      <c r="F34">
        <v>2839</v>
      </c>
      <c r="G34">
        <v>17</v>
      </c>
      <c r="I34" s="103">
        <f t="shared" si="0"/>
        <v>126.49570530273883</v>
      </c>
      <c r="J34" s="104">
        <f t="shared" si="1"/>
        <v>26.437602408272415</v>
      </c>
      <c r="K34" s="76">
        <f t="shared" si="4"/>
        <v>265.16003501926633</v>
      </c>
      <c r="L34" s="76">
        <f t="shared" si="2"/>
        <v>198.88693165364029</v>
      </c>
      <c r="M34" s="103">
        <f t="shared" si="5"/>
        <v>10.122793413394568</v>
      </c>
      <c r="N34" s="103">
        <f t="shared" si="3"/>
        <v>316.33729416858023</v>
      </c>
      <c r="P34" s="54"/>
      <c r="Q34" s="54"/>
      <c r="R34" s="54"/>
    </row>
    <row r="35" spans="1:18">
      <c r="A35" s="102">
        <v>40413</v>
      </c>
      <c r="B35" t="s">
        <v>106</v>
      </c>
      <c r="C35">
        <v>2.371</v>
      </c>
      <c r="D35">
        <v>380.42700000000002</v>
      </c>
      <c r="E35">
        <v>27.05</v>
      </c>
      <c r="F35">
        <v>2833</v>
      </c>
      <c r="G35">
        <v>17</v>
      </c>
      <c r="I35" s="103">
        <f t="shared" si="0"/>
        <v>125.56847707006641</v>
      </c>
      <c r="J35" s="104">
        <f t="shared" si="1"/>
        <v>26.243811707643875</v>
      </c>
      <c r="K35" s="76">
        <f t="shared" si="4"/>
        <v>263.21638112162725</v>
      </c>
      <c r="L35" s="76">
        <f t="shared" si="2"/>
        <v>197.42906731194194</v>
      </c>
      <c r="M35" s="103">
        <f t="shared" si="5"/>
        <v>10.048592160285253</v>
      </c>
      <c r="N35" s="103">
        <f t="shared" si="3"/>
        <v>314.01850500891413</v>
      </c>
      <c r="P35" s="54"/>
      <c r="Q35" s="54"/>
      <c r="R35" s="54"/>
    </row>
    <row r="36" spans="1:18">
      <c r="A36" s="102">
        <v>40413</v>
      </c>
      <c r="B36" t="s">
        <v>107</v>
      </c>
      <c r="C36">
        <v>2.5379999999999998</v>
      </c>
      <c r="D36">
        <v>377.99</v>
      </c>
      <c r="E36">
        <v>27.12</v>
      </c>
      <c r="F36">
        <v>2837</v>
      </c>
      <c r="G36">
        <v>17</v>
      </c>
      <c r="I36" s="103">
        <f t="shared" si="0"/>
        <v>124.76382449928197</v>
      </c>
      <c r="J36" s="104">
        <f t="shared" si="1"/>
        <v>26.075639320349929</v>
      </c>
      <c r="K36" s="76">
        <f t="shared" si="4"/>
        <v>261.52967007213419</v>
      </c>
      <c r="L36" s="76">
        <f t="shared" si="2"/>
        <v>196.16392648785211</v>
      </c>
      <c r="M36" s="103">
        <f t="shared" si="5"/>
        <v>9.984199999902307</v>
      </c>
      <c r="N36" s="103">
        <f t="shared" si="3"/>
        <v>312.00624999694708</v>
      </c>
      <c r="P36" s="54"/>
      <c r="Q36" s="54"/>
      <c r="R36" s="54"/>
    </row>
    <row r="37" spans="1:18">
      <c r="A37" s="102">
        <v>40413</v>
      </c>
      <c r="B37" t="s">
        <v>108</v>
      </c>
      <c r="C37">
        <v>2.7050000000000001</v>
      </c>
      <c r="D37">
        <v>379.096</v>
      </c>
      <c r="E37">
        <v>27.13</v>
      </c>
      <c r="F37">
        <v>2836</v>
      </c>
      <c r="G37">
        <v>16.899999999999999</v>
      </c>
      <c r="I37" s="103">
        <f t="shared" si="0"/>
        <v>124.86830770765798</v>
      </c>
      <c r="J37" s="104">
        <f t="shared" si="1"/>
        <v>26.097476310900515</v>
      </c>
      <c r="K37" s="76">
        <f t="shared" ref="K37:K42" si="6">($B$9-EXP(52.57-6690.9/(273.15+G37)-4.681*LN(273.15+G37)))*I37/100*0.2095</f>
        <v>261.78079198101648</v>
      </c>
      <c r="L37" s="76">
        <f t="shared" si="2"/>
        <v>196.3522839298964</v>
      </c>
      <c r="M37" s="103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10.011634312318971</v>
      </c>
      <c r="N37" s="103">
        <f t="shared" si="3"/>
        <v>312.86357225996784</v>
      </c>
      <c r="P37" s="54"/>
      <c r="Q37" s="54"/>
      <c r="R37" s="54"/>
    </row>
    <row r="38" spans="1:18">
      <c r="A38" s="102">
        <v>40413</v>
      </c>
      <c r="B38" t="s">
        <v>109</v>
      </c>
      <c r="C38">
        <v>2.8719999999999999</v>
      </c>
      <c r="D38">
        <v>380.14100000000002</v>
      </c>
      <c r="E38">
        <v>27.1</v>
      </c>
      <c r="F38">
        <v>2836</v>
      </c>
      <c r="G38">
        <v>16.899999999999999</v>
      </c>
      <c r="I38" s="103">
        <f t="shared" si="0"/>
        <v>125.21260866117235</v>
      </c>
      <c r="J38" s="104">
        <f t="shared" si="1"/>
        <v>26.169435210185021</v>
      </c>
      <c r="K38" s="76">
        <f t="shared" si="6"/>
        <v>262.5026034473961</v>
      </c>
      <c r="L38" s="76">
        <f t="shared" si="2"/>
        <v>196.89368854907374</v>
      </c>
      <c r="M38" s="103">
        <f t="shared" si="7"/>
        <v>10.039239517380604</v>
      </c>
      <c r="N38" s="103">
        <f t="shared" si="3"/>
        <v>313.72623491814386</v>
      </c>
      <c r="P38" s="54"/>
      <c r="Q38" s="54"/>
      <c r="R38" s="54"/>
    </row>
    <row r="39" spans="1:18">
      <c r="A39" s="102">
        <v>40413</v>
      </c>
      <c r="B39" t="s">
        <v>110</v>
      </c>
      <c r="C39">
        <v>3.0390000000000001</v>
      </c>
      <c r="D39">
        <v>380.49</v>
      </c>
      <c r="E39">
        <v>27.09</v>
      </c>
      <c r="F39">
        <v>2833</v>
      </c>
      <c r="G39">
        <v>16.899999999999999</v>
      </c>
      <c r="I39" s="103">
        <f t="shared" si="0"/>
        <v>125.32762809638091</v>
      </c>
      <c r="J39" s="104">
        <f t="shared" si="1"/>
        <v>26.193474272143607</v>
      </c>
      <c r="K39" s="76">
        <f t="shared" si="6"/>
        <v>262.74373652107079</v>
      </c>
      <c r="L39" s="76">
        <f t="shared" si="2"/>
        <v>197.07455372786995</v>
      </c>
      <c r="M39" s="103">
        <f t="shared" si="7"/>
        <v>10.048461493278714</v>
      </c>
      <c r="N39" s="103">
        <f t="shared" si="3"/>
        <v>314.0144216649598</v>
      </c>
      <c r="P39" s="54"/>
      <c r="Q39" s="54"/>
      <c r="R39" s="54"/>
    </row>
    <row r="40" spans="1:18">
      <c r="A40" s="102">
        <v>40413</v>
      </c>
      <c r="B40" t="s">
        <v>111</v>
      </c>
      <c r="C40">
        <v>3.2050000000000001</v>
      </c>
      <c r="D40">
        <v>380.14100000000002</v>
      </c>
      <c r="E40">
        <v>27.1</v>
      </c>
      <c r="F40">
        <v>2833</v>
      </c>
      <c r="G40">
        <v>16.899999999999999</v>
      </c>
      <c r="I40" s="103">
        <f t="shared" si="0"/>
        <v>125.21260866117235</v>
      </c>
      <c r="J40" s="104">
        <f t="shared" si="1"/>
        <v>26.169435210185021</v>
      </c>
      <c r="K40" s="76">
        <f t="shared" si="6"/>
        <v>262.5026034473961</v>
      </c>
      <c r="L40" s="76">
        <f t="shared" si="2"/>
        <v>196.89368854907374</v>
      </c>
      <c r="M40" s="103">
        <f t="shared" si="7"/>
        <v>10.039239517380604</v>
      </c>
      <c r="N40" s="103">
        <f t="shared" si="3"/>
        <v>313.72623491814386</v>
      </c>
      <c r="P40" s="54"/>
      <c r="Q40" s="54"/>
      <c r="R40" s="54"/>
    </row>
    <row r="41" spans="1:18">
      <c r="A41" s="102">
        <v>40413</v>
      </c>
      <c r="B41" t="s">
        <v>112</v>
      </c>
      <c r="C41">
        <v>3.3719999999999999</v>
      </c>
      <c r="D41">
        <v>381.19</v>
      </c>
      <c r="E41">
        <v>27.07</v>
      </c>
      <c r="F41">
        <v>2838</v>
      </c>
      <c r="G41">
        <v>16.899999999999999</v>
      </c>
      <c r="I41" s="103">
        <f t="shared" si="0"/>
        <v>125.55804671277191</v>
      </c>
      <c r="J41" s="104">
        <f t="shared" si="1"/>
        <v>26.241631762969327</v>
      </c>
      <c r="K41" s="76">
        <f t="shared" si="6"/>
        <v>263.2267987887779</v>
      </c>
      <c r="L41" s="76">
        <f t="shared" si="2"/>
        <v>197.43688122648766</v>
      </c>
      <c r="M41" s="103">
        <f t="shared" si="7"/>
        <v>10.066935892174691</v>
      </c>
      <c r="N41" s="103">
        <f t="shared" si="3"/>
        <v>314.59174663045906</v>
      </c>
      <c r="P41" s="54"/>
      <c r="Q41" s="54"/>
      <c r="R41" s="54"/>
    </row>
    <row r="42" spans="1:18">
      <c r="A42" s="102">
        <v>40413</v>
      </c>
      <c r="B42" t="s">
        <v>113</v>
      </c>
      <c r="C42">
        <v>3.5390000000000001</v>
      </c>
      <c r="D42">
        <v>385.77499999999998</v>
      </c>
      <c r="E42">
        <v>26.94</v>
      </c>
      <c r="F42">
        <v>2829</v>
      </c>
      <c r="G42">
        <v>16.899999999999999</v>
      </c>
      <c r="I42" s="103">
        <f t="shared" si="0"/>
        <v>127.06820289155831</v>
      </c>
      <c r="J42" s="104">
        <f t="shared" si="1"/>
        <v>26.557254404335687</v>
      </c>
      <c r="K42" s="76">
        <f t="shared" si="6"/>
        <v>266.39277330829555</v>
      </c>
      <c r="L42" s="76">
        <f t="shared" si="2"/>
        <v>199.81156396415861</v>
      </c>
      <c r="M42" s="103">
        <f t="shared" si="7"/>
        <v>10.188016506576028</v>
      </c>
      <c r="N42" s="103">
        <f t="shared" si="3"/>
        <v>318.37551583050089</v>
      </c>
      <c r="P42" s="54"/>
      <c r="Q42" s="54"/>
      <c r="R42" s="54"/>
    </row>
    <row r="43" spans="1:18" ht="24">
      <c r="A43" s="102">
        <v>40413</v>
      </c>
      <c r="B43" t="s">
        <v>114</v>
      </c>
      <c r="C43">
        <v>3.706</v>
      </c>
      <c r="D43">
        <v>385.77499999999998</v>
      </c>
      <c r="E43">
        <v>26.94</v>
      </c>
      <c r="F43">
        <v>2832</v>
      </c>
      <c r="G43">
        <v>16.899999999999999</v>
      </c>
      <c r="I43" s="103">
        <f t="shared" ref="I43:I99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127.06820289155831</v>
      </c>
      <c r="J43" s="104">
        <f t="shared" si="1"/>
        <v>26.557254404335687</v>
      </c>
      <c r="K43" s="76">
        <f t="shared" ref="K43:K99" si="9">($B$9-EXP(52.57-6690.9/(273.15+G43)-4.681*LN(273.15+G43)))*I43/100*0.2095</f>
        <v>266.39277330829555</v>
      </c>
      <c r="L43" s="76">
        <f t="shared" si="2"/>
        <v>199.81156396415861</v>
      </c>
      <c r="M43" s="103">
        <f t="shared" ref="M43:M99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10.188016506576028</v>
      </c>
      <c r="N43" s="103">
        <f t="shared" si="3"/>
        <v>318.37551583050089</v>
      </c>
      <c r="P43" s="54"/>
      <c r="Q43" s="111" t="s">
        <v>81</v>
      </c>
      <c r="R43" s="111" t="s">
        <v>82</v>
      </c>
    </row>
    <row r="44" spans="1:18" ht="24">
      <c r="A44" s="102">
        <v>40413</v>
      </c>
      <c r="B44" t="s">
        <v>115</v>
      </c>
      <c r="C44">
        <v>3.8730000000000002</v>
      </c>
      <c r="D44">
        <v>383.94299999999998</v>
      </c>
      <c r="E44">
        <v>26.95</v>
      </c>
      <c r="F44">
        <v>2828</v>
      </c>
      <c r="G44">
        <v>17</v>
      </c>
      <c r="I44" s="103">
        <f t="shared" si="8"/>
        <v>126.72879345365415</v>
      </c>
      <c r="J44" s="104">
        <f t="shared" si="1"/>
        <v>26.486317831813718</v>
      </c>
      <c r="K44" s="76">
        <f t="shared" si="9"/>
        <v>265.64863391763498</v>
      </c>
      <c r="L44" s="76">
        <f t="shared" si="2"/>
        <v>199.25341197824437</v>
      </c>
      <c r="M44" s="103">
        <f t="shared" si="10"/>
        <v>10.141446245861719</v>
      </c>
      <c r="N44" s="103">
        <f t="shared" si="3"/>
        <v>316.92019518317869</v>
      </c>
      <c r="P44" s="111" t="s">
        <v>88</v>
      </c>
      <c r="Q44" s="54">
        <f>0.1864*80+281.52</f>
        <v>296.43199999999996</v>
      </c>
      <c r="R44" s="111" t="s">
        <v>79</v>
      </c>
    </row>
    <row r="45" spans="1:18" ht="24">
      <c r="A45" s="102">
        <v>40413</v>
      </c>
      <c r="B45" t="s">
        <v>116</v>
      </c>
      <c r="C45">
        <v>4.04</v>
      </c>
      <c r="D45">
        <v>382.18</v>
      </c>
      <c r="E45">
        <v>27</v>
      </c>
      <c r="F45">
        <v>2830</v>
      </c>
      <c r="G45">
        <v>17</v>
      </c>
      <c r="I45" s="103">
        <f t="shared" si="8"/>
        <v>126.14703615892739</v>
      </c>
      <c r="J45" s="104">
        <f t="shared" si="1"/>
        <v>26.364730557215822</v>
      </c>
      <c r="K45" s="76">
        <f t="shared" si="9"/>
        <v>264.42915548338078</v>
      </c>
      <c r="L45" s="76">
        <f t="shared" si="2"/>
        <v>198.33872540419495</v>
      </c>
      <c r="M45" s="103">
        <f t="shared" si="10"/>
        <v>10.09489123518242</v>
      </c>
      <c r="N45" s="103">
        <f t="shared" si="3"/>
        <v>315.46535109945063</v>
      </c>
      <c r="P45" s="111" t="s">
        <v>83</v>
      </c>
      <c r="Q45" s="54">
        <f>0.1864*20+281.52</f>
        <v>285.24799999999999</v>
      </c>
      <c r="R45" s="111" t="s">
        <v>80</v>
      </c>
    </row>
    <row r="46" spans="1:18" ht="39" customHeight="1">
      <c r="A46" s="102">
        <v>40413</v>
      </c>
      <c r="B46" t="s">
        <v>117</v>
      </c>
      <c r="C46">
        <v>4.2069999999999999</v>
      </c>
      <c r="D46">
        <v>382.18</v>
      </c>
      <c r="E46">
        <v>27</v>
      </c>
      <c r="F46">
        <v>2830</v>
      </c>
      <c r="G46">
        <v>17</v>
      </c>
      <c r="I46" s="103">
        <f t="shared" si="8"/>
        <v>126.14703615892739</v>
      </c>
      <c r="J46" s="104">
        <f t="shared" si="1"/>
        <v>26.364730557215822</v>
      </c>
      <c r="K46" s="76">
        <f t="shared" si="9"/>
        <v>264.42915548338078</v>
      </c>
      <c r="L46" s="76">
        <f t="shared" si="2"/>
        <v>198.33872540419495</v>
      </c>
      <c r="M46" s="103">
        <f t="shared" si="10"/>
        <v>10.09489123518242</v>
      </c>
      <c r="N46" s="103">
        <f t="shared" si="3"/>
        <v>315.46535109945063</v>
      </c>
      <c r="P46" s="111" t="s">
        <v>89</v>
      </c>
      <c r="Q46" s="112">
        <f>Q44-Q45</f>
        <v>11.183999999999969</v>
      </c>
      <c r="R46" s="111" t="s">
        <v>90</v>
      </c>
    </row>
    <row r="47" spans="1:18" ht="40.5" customHeight="1">
      <c r="A47" s="102">
        <v>40413</v>
      </c>
      <c r="B47" t="s">
        <v>118</v>
      </c>
      <c r="C47">
        <v>4.3739999999999997</v>
      </c>
      <c r="D47">
        <v>386.07100000000003</v>
      </c>
      <c r="E47">
        <v>26.89</v>
      </c>
      <c r="F47">
        <v>2823</v>
      </c>
      <c r="G47">
        <v>17</v>
      </c>
      <c r="I47" s="103">
        <f t="shared" si="8"/>
        <v>127.43115580359441</v>
      </c>
      <c r="J47" s="104">
        <f t="shared" si="1"/>
        <v>26.633111562951232</v>
      </c>
      <c r="K47" s="76">
        <f t="shared" si="9"/>
        <v>267.12092441841247</v>
      </c>
      <c r="L47" s="76">
        <f t="shared" si="2"/>
        <v>200.35772372032557</v>
      </c>
      <c r="M47" s="103">
        <f t="shared" si="10"/>
        <v>10.197652651864004</v>
      </c>
      <c r="N47" s="103">
        <f t="shared" si="3"/>
        <v>318.67664537075012</v>
      </c>
      <c r="P47" s="110" t="s">
        <v>85</v>
      </c>
      <c r="Q47" s="54"/>
      <c r="R47" s="54"/>
    </row>
    <row r="48" spans="1:18">
      <c r="A48" s="102">
        <v>40413</v>
      </c>
      <c r="B48" t="s">
        <v>119</v>
      </c>
      <c r="C48">
        <v>4.5410000000000004</v>
      </c>
      <c r="D48">
        <v>383.589</v>
      </c>
      <c r="E48">
        <v>26.96</v>
      </c>
      <c r="F48">
        <v>2826</v>
      </c>
      <c r="G48">
        <v>17</v>
      </c>
      <c r="I48" s="103">
        <f t="shared" si="8"/>
        <v>126.61218505156752</v>
      </c>
      <c r="J48" s="104">
        <f t="shared" si="1"/>
        <v>26.461946675777607</v>
      </c>
      <c r="K48" s="76">
        <f t="shared" si="9"/>
        <v>265.40419962710445</v>
      </c>
      <c r="L48" s="76">
        <f t="shared" si="2"/>
        <v>199.0700706763358</v>
      </c>
      <c r="M48" s="103">
        <f t="shared" si="10"/>
        <v>10.132114681902578</v>
      </c>
      <c r="N48" s="103">
        <f t="shared" si="3"/>
        <v>316.62858380945556</v>
      </c>
    </row>
    <row r="49" spans="1:14">
      <c r="A49" s="102">
        <v>40413</v>
      </c>
      <c r="B49" t="s">
        <v>120</v>
      </c>
      <c r="C49">
        <v>4.7080000000000002</v>
      </c>
      <c r="D49">
        <v>382.41800000000001</v>
      </c>
      <c r="E49">
        <v>26.91</v>
      </c>
      <c r="F49">
        <v>2822</v>
      </c>
      <c r="G49">
        <v>17.2</v>
      </c>
      <c r="I49" s="103">
        <f t="shared" si="8"/>
        <v>126.75162124574236</v>
      </c>
      <c r="J49" s="104">
        <f t="shared" si="1"/>
        <v>26.491088840360149</v>
      </c>
      <c r="K49" s="76">
        <f t="shared" si="9"/>
        <v>265.63076253370451</v>
      </c>
      <c r="L49" s="76">
        <f t="shared" si="2"/>
        <v>199.24000730089895</v>
      </c>
      <c r="M49" s="103">
        <f t="shared" si="10"/>
        <v>10.104733146151244</v>
      </c>
      <c r="N49" s="103">
        <f t="shared" si="3"/>
        <v>315.77291081722638</v>
      </c>
    </row>
    <row r="50" spans="1:14">
      <c r="A50" s="102">
        <v>40413</v>
      </c>
      <c r="B50" t="s">
        <v>121</v>
      </c>
      <c r="C50">
        <v>4.875</v>
      </c>
      <c r="D50">
        <v>380.661</v>
      </c>
      <c r="E50">
        <v>26.96</v>
      </c>
      <c r="F50">
        <v>2824</v>
      </c>
      <c r="G50">
        <v>17.2</v>
      </c>
      <c r="I50" s="103">
        <f t="shared" si="8"/>
        <v>126.16927321493037</v>
      </c>
      <c r="J50" s="104">
        <f t="shared" si="1"/>
        <v>26.369378101920447</v>
      </c>
      <c r="K50" s="76">
        <f t="shared" si="9"/>
        <v>264.41034775743373</v>
      </c>
      <c r="L50" s="76">
        <f t="shared" si="2"/>
        <v>198.3246184106402</v>
      </c>
      <c r="M50" s="103">
        <f t="shared" si="10"/>
        <v>10.058307929718444</v>
      </c>
      <c r="N50" s="103">
        <f t="shared" si="3"/>
        <v>314.32212280370135</v>
      </c>
    </row>
    <row r="51" spans="1:14">
      <c r="A51" s="102">
        <v>40413</v>
      </c>
      <c r="B51" t="s">
        <v>122</v>
      </c>
      <c r="C51">
        <v>5.0410000000000004</v>
      </c>
      <c r="D51">
        <v>379.61200000000002</v>
      </c>
      <c r="E51">
        <v>26.99</v>
      </c>
      <c r="F51">
        <v>2822</v>
      </c>
      <c r="G51">
        <v>17.2</v>
      </c>
      <c r="I51" s="103">
        <f t="shared" si="8"/>
        <v>125.82140456984114</v>
      </c>
      <c r="J51" s="104">
        <f t="shared" si="1"/>
        <v>26.296673555096795</v>
      </c>
      <c r="K51" s="76">
        <f t="shared" si="9"/>
        <v>263.68132660134552</v>
      </c>
      <c r="L51" s="76">
        <f t="shared" si="2"/>
        <v>197.77780606452461</v>
      </c>
      <c r="M51" s="103">
        <f t="shared" si="10"/>
        <v>10.030575583623044</v>
      </c>
      <c r="N51" s="103">
        <f t="shared" si="3"/>
        <v>313.45548698822012</v>
      </c>
    </row>
    <row r="52" spans="1:14">
      <c r="A52" s="102">
        <v>40413</v>
      </c>
      <c r="B52" t="s">
        <v>123</v>
      </c>
      <c r="C52">
        <v>5.2080000000000002</v>
      </c>
      <c r="D52">
        <v>379.96100000000001</v>
      </c>
      <c r="E52">
        <v>26.98</v>
      </c>
      <c r="F52">
        <v>2821</v>
      </c>
      <c r="G52">
        <v>17.2</v>
      </c>
      <c r="I52" s="103">
        <f t="shared" si="8"/>
        <v>125.93723286041811</v>
      </c>
      <c r="J52" s="104">
        <f t="shared" si="1"/>
        <v>26.320881667827383</v>
      </c>
      <c r="K52" s="76">
        <f t="shared" si="9"/>
        <v>263.92406556473355</v>
      </c>
      <c r="L52" s="76">
        <f t="shared" si="2"/>
        <v>197.95987576299001</v>
      </c>
      <c r="M52" s="103">
        <f t="shared" si="10"/>
        <v>10.039809500756034</v>
      </c>
      <c r="N52" s="103">
        <f t="shared" si="3"/>
        <v>313.74404689862604</v>
      </c>
    </row>
    <row r="53" spans="1:14">
      <c r="A53" s="102">
        <v>40413</v>
      </c>
      <c r="B53" t="s">
        <v>124</v>
      </c>
      <c r="C53">
        <v>5.375</v>
      </c>
      <c r="D53">
        <v>387.03199999999998</v>
      </c>
      <c r="E53">
        <v>26.78</v>
      </c>
      <c r="F53">
        <v>2817</v>
      </c>
      <c r="G53">
        <v>17.2</v>
      </c>
      <c r="I53" s="103">
        <f t="shared" si="8"/>
        <v>128.28089259242071</v>
      </c>
      <c r="J53" s="104">
        <f t="shared" si="1"/>
        <v>26.81070655181593</v>
      </c>
      <c r="K53" s="76">
        <f t="shared" si="9"/>
        <v>268.83562500368078</v>
      </c>
      <c r="L53" s="76">
        <f t="shared" si="2"/>
        <v>201.64385848073144</v>
      </c>
      <c r="M53" s="103">
        <f t="shared" si="10"/>
        <v>10.226647790826917</v>
      </c>
      <c r="N53" s="103">
        <f t="shared" si="3"/>
        <v>319.58274346334116</v>
      </c>
    </row>
    <row r="54" spans="1:14">
      <c r="A54" s="102">
        <v>40413</v>
      </c>
      <c r="B54" t="s">
        <v>125</v>
      </c>
      <c r="C54">
        <v>5.5419999999999998</v>
      </c>
      <c r="D54">
        <v>385.91199999999998</v>
      </c>
      <c r="E54">
        <v>26.77</v>
      </c>
      <c r="F54">
        <v>2821</v>
      </c>
      <c r="G54">
        <v>17.3</v>
      </c>
      <c r="I54" s="103">
        <f t="shared" si="8"/>
        <v>128.17501869045984</v>
      </c>
      <c r="J54" s="104">
        <f t="shared" si="1"/>
        <v>26.788578906306103</v>
      </c>
      <c r="K54" s="76">
        <f t="shared" si="9"/>
        <v>268.58023909928352</v>
      </c>
      <c r="L54" s="76">
        <f t="shared" si="2"/>
        <v>201.45230277019809</v>
      </c>
      <c r="M54" s="103">
        <f t="shared" si="10"/>
        <v>10.198811626794955</v>
      </c>
      <c r="N54" s="103">
        <f t="shared" si="3"/>
        <v>318.71286333734236</v>
      </c>
    </row>
    <row r="55" spans="1:14">
      <c r="A55" s="102">
        <v>40413</v>
      </c>
      <c r="B55" t="s">
        <v>126</v>
      </c>
      <c r="C55">
        <v>5.7089999999999996</v>
      </c>
      <c r="D55">
        <v>380.608</v>
      </c>
      <c r="E55">
        <v>26.92</v>
      </c>
      <c r="F55">
        <v>2820</v>
      </c>
      <c r="G55">
        <v>17.3</v>
      </c>
      <c r="I55" s="103">
        <f t="shared" si="8"/>
        <v>126.41346280042117</v>
      </c>
      <c r="J55" s="104">
        <f t="shared" si="1"/>
        <v>26.420413725288022</v>
      </c>
      <c r="K55" s="76">
        <f t="shared" si="9"/>
        <v>264.88904320973262</v>
      </c>
      <c r="L55" s="76">
        <f t="shared" si="2"/>
        <v>198.6836705192936</v>
      </c>
      <c r="M55" s="103">
        <f t="shared" si="10"/>
        <v>10.058645650022502</v>
      </c>
      <c r="N55" s="103">
        <f t="shared" si="3"/>
        <v>314.33267656320317</v>
      </c>
    </row>
    <row r="56" spans="1:14">
      <c r="A56" s="102">
        <v>40413</v>
      </c>
      <c r="B56" t="s">
        <v>127</v>
      </c>
      <c r="C56">
        <v>5.8760000000000003</v>
      </c>
      <c r="D56">
        <v>379.20800000000003</v>
      </c>
      <c r="E56">
        <v>26.96</v>
      </c>
      <c r="F56">
        <v>2814</v>
      </c>
      <c r="G56">
        <v>17.3</v>
      </c>
      <c r="I56" s="103">
        <f t="shared" si="8"/>
        <v>125.94863227468674</v>
      </c>
      <c r="J56" s="104">
        <f t="shared" si="1"/>
        <v>26.323264145409524</v>
      </c>
      <c r="K56" s="76">
        <f t="shared" si="9"/>
        <v>263.9150289671922</v>
      </c>
      <c r="L56" s="76">
        <f t="shared" si="2"/>
        <v>197.95309773870193</v>
      </c>
      <c r="M56" s="103">
        <f t="shared" si="10"/>
        <v>10.021659355666669</v>
      </c>
      <c r="N56" s="103">
        <f t="shared" si="3"/>
        <v>313.17685486458339</v>
      </c>
    </row>
    <row r="57" spans="1:14">
      <c r="A57" s="102">
        <v>40413</v>
      </c>
      <c r="B57" t="s">
        <v>128</v>
      </c>
      <c r="C57">
        <v>6.0430000000000001</v>
      </c>
      <c r="D57">
        <v>381.31</v>
      </c>
      <c r="E57">
        <v>26.9</v>
      </c>
      <c r="F57">
        <v>2816</v>
      </c>
      <c r="G57">
        <v>17.3</v>
      </c>
      <c r="I57" s="103">
        <f t="shared" si="8"/>
        <v>126.64664977944643</v>
      </c>
      <c r="J57" s="104">
        <f t="shared" si="1"/>
        <v>26.469149803904301</v>
      </c>
      <c r="K57" s="76">
        <f t="shared" si="9"/>
        <v>265.37766739891799</v>
      </c>
      <c r="L57" s="76">
        <f t="shared" si="2"/>
        <v>199.05016981362263</v>
      </c>
      <c r="M57" s="103">
        <f t="shared" si="10"/>
        <v>10.077200202205901</v>
      </c>
      <c r="N57" s="103">
        <f t="shared" si="3"/>
        <v>314.91250631893439</v>
      </c>
    </row>
    <row r="58" spans="1:14">
      <c r="A58" s="102">
        <v>40413</v>
      </c>
      <c r="B58" t="s">
        <v>129</v>
      </c>
      <c r="C58">
        <v>6.21</v>
      </c>
      <c r="D58">
        <v>379.85700000000003</v>
      </c>
      <c r="E58">
        <v>26.9</v>
      </c>
      <c r="F58">
        <v>2816</v>
      </c>
      <c r="G58">
        <v>17.399999999999999</v>
      </c>
      <c r="I58" s="103">
        <f t="shared" si="8"/>
        <v>126.42536578204638</v>
      </c>
      <c r="J58" s="104">
        <f t="shared" si="1"/>
        <v>26.422901448447693</v>
      </c>
      <c r="K58" s="76">
        <f t="shared" si="9"/>
        <v>264.88075046972727</v>
      </c>
      <c r="L58" s="76">
        <f t="shared" si="2"/>
        <v>198.67745043558247</v>
      </c>
      <c r="M58" s="103">
        <f t="shared" si="10"/>
        <v>10.0405203913507</v>
      </c>
      <c r="N58" s="103">
        <f t="shared" si="3"/>
        <v>313.76626222970935</v>
      </c>
    </row>
    <row r="59" spans="1:14">
      <c r="A59" s="102">
        <v>40413</v>
      </c>
      <c r="B59" t="s">
        <v>130</v>
      </c>
      <c r="C59">
        <v>6.3769999999999998</v>
      </c>
      <c r="D59">
        <v>383.73200000000003</v>
      </c>
      <c r="E59">
        <v>26.79</v>
      </c>
      <c r="F59">
        <v>2811</v>
      </c>
      <c r="G59">
        <v>17.399999999999999</v>
      </c>
      <c r="I59" s="103">
        <f t="shared" si="8"/>
        <v>127.71497404130857</v>
      </c>
      <c r="J59" s="104">
        <f t="shared" si="1"/>
        <v>26.69242957463349</v>
      </c>
      <c r="K59" s="76">
        <f t="shared" si="9"/>
        <v>267.58267979706039</v>
      </c>
      <c r="L59" s="76">
        <f t="shared" si="2"/>
        <v>200.70406969371925</v>
      </c>
      <c r="M59" s="103">
        <f t="shared" si="10"/>
        <v>10.142939221178716</v>
      </c>
      <c r="N59" s="103">
        <f t="shared" si="3"/>
        <v>316.96685066183488</v>
      </c>
    </row>
    <row r="60" spans="1:14">
      <c r="A60" s="102">
        <v>40413</v>
      </c>
      <c r="B60" t="s">
        <v>131</v>
      </c>
      <c r="C60">
        <v>6.5439999999999996</v>
      </c>
      <c r="D60">
        <v>383.02300000000002</v>
      </c>
      <c r="E60">
        <v>26.81</v>
      </c>
      <c r="F60">
        <v>2808</v>
      </c>
      <c r="G60">
        <v>17.399999999999999</v>
      </c>
      <c r="I60" s="103">
        <f t="shared" si="8"/>
        <v>127.47932876200969</v>
      </c>
      <c r="J60" s="104">
        <f t="shared" si="1"/>
        <v>26.643179711260021</v>
      </c>
      <c r="K60" s="76">
        <f t="shared" si="9"/>
        <v>267.08896638726139</v>
      </c>
      <c r="L60" s="76">
        <f t="shared" si="2"/>
        <v>200.33375315946458</v>
      </c>
      <c r="M60" s="103">
        <f t="shared" si="10"/>
        <v>10.124224612624568</v>
      </c>
      <c r="N60" s="103">
        <f t="shared" si="3"/>
        <v>316.38201914451776</v>
      </c>
    </row>
    <row r="61" spans="1:14">
      <c r="A61" s="102">
        <v>40413</v>
      </c>
      <c r="B61" t="s">
        <v>132</v>
      </c>
      <c r="C61">
        <v>6.694</v>
      </c>
      <c r="D61">
        <v>377.76299999999998</v>
      </c>
      <c r="E61">
        <v>26.96</v>
      </c>
      <c r="F61">
        <v>2805</v>
      </c>
      <c r="G61">
        <v>17.399999999999999</v>
      </c>
      <c r="I61" s="103">
        <f t="shared" si="8"/>
        <v>125.72853222026417</v>
      </c>
      <c r="J61" s="104">
        <f t="shared" si="1"/>
        <v>26.277263234035207</v>
      </c>
      <c r="K61" s="76">
        <f t="shared" si="9"/>
        <v>263.42077607569968</v>
      </c>
      <c r="L61" s="76">
        <f t="shared" si="2"/>
        <v>197.58237655878224</v>
      </c>
      <c r="M61" s="103">
        <f t="shared" si="10"/>
        <v>9.9851788739014751</v>
      </c>
      <c r="N61" s="103">
        <f t="shared" si="3"/>
        <v>312.03683980942111</v>
      </c>
    </row>
    <row r="62" spans="1:14">
      <c r="A62" s="102">
        <v>40413</v>
      </c>
      <c r="B62" t="s">
        <v>133</v>
      </c>
      <c r="C62">
        <v>6.8609999999999998</v>
      </c>
      <c r="D62">
        <v>382.67</v>
      </c>
      <c r="E62">
        <v>26.82</v>
      </c>
      <c r="F62">
        <v>2803</v>
      </c>
      <c r="G62">
        <v>17.399999999999999</v>
      </c>
      <c r="I62" s="103">
        <f t="shared" si="8"/>
        <v>127.36170203605006</v>
      </c>
      <c r="J62" s="104">
        <f t="shared" si="1"/>
        <v>26.618595725534462</v>
      </c>
      <c r="K62" s="76">
        <f t="shared" si="9"/>
        <v>266.84252015192919</v>
      </c>
      <c r="L62" s="76">
        <f t="shared" si="2"/>
        <v>200.14890277068238</v>
      </c>
      <c r="M62" s="103">
        <f t="shared" si="10"/>
        <v>10.11488286753046</v>
      </c>
      <c r="N62" s="103">
        <f t="shared" si="3"/>
        <v>316.09008961032686</v>
      </c>
    </row>
    <row r="63" spans="1:14">
      <c r="A63" s="102">
        <v>40413</v>
      </c>
      <c r="B63" t="s">
        <v>134</v>
      </c>
      <c r="C63">
        <v>7.0279999999999996</v>
      </c>
      <c r="D63">
        <v>382.31700000000001</v>
      </c>
      <c r="E63">
        <v>26.83</v>
      </c>
      <c r="F63">
        <v>2803</v>
      </c>
      <c r="G63">
        <v>17.399999999999999</v>
      </c>
      <c r="I63" s="103">
        <f t="shared" si="8"/>
        <v>127.24420567232082</v>
      </c>
      <c r="J63" s="104">
        <f t="shared" si="1"/>
        <v>26.594038985515049</v>
      </c>
      <c r="K63" s="76">
        <f t="shared" si="9"/>
        <v>266.59634704568941</v>
      </c>
      <c r="L63" s="76">
        <f t="shared" si="2"/>
        <v>199.96425724613297</v>
      </c>
      <c r="M63" s="103">
        <f t="shared" si="10"/>
        <v>10.105551475616856</v>
      </c>
      <c r="N63" s="103">
        <f t="shared" si="3"/>
        <v>315.79848361302675</v>
      </c>
    </row>
    <row r="64" spans="1:14">
      <c r="A64" s="102">
        <v>40413</v>
      </c>
      <c r="B64" t="s">
        <v>135</v>
      </c>
      <c r="C64">
        <v>7.1950000000000003</v>
      </c>
      <c r="D64">
        <v>382.27100000000002</v>
      </c>
      <c r="E64">
        <v>26.79</v>
      </c>
      <c r="F64">
        <v>2807</v>
      </c>
      <c r="G64">
        <v>17.5</v>
      </c>
      <c r="I64" s="103">
        <f t="shared" si="8"/>
        <v>127.49204666875751</v>
      </c>
      <c r="J64" s="104">
        <f t="shared" si="1"/>
        <v>26.645837753770319</v>
      </c>
      <c r="K64" s="76">
        <f t="shared" si="9"/>
        <v>267.08191136691397</v>
      </c>
      <c r="L64" s="76">
        <f t="shared" si="2"/>
        <v>200.32846144440825</v>
      </c>
      <c r="M64" s="103">
        <f t="shared" si="10"/>
        <v>10.106059902936551</v>
      </c>
      <c r="N64" s="103">
        <f t="shared" si="3"/>
        <v>315.81437196676723</v>
      </c>
    </row>
    <row r="65" spans="1:14">
      <c r="A65" s="102">
        <v>40413</v>
      </c>
      <c r="B65" t="s">
        <v>136</v>
      </c>
      <c r="C65">
        <v>7.3609999999999998</v>
      </c>
      <c r="D65">
        <v>386.536</v>
      </c>
      <c r="E65">
        <v>26.67</v>
      </c>
      <c r="F65">
        <v>2806</v>
      </c>
      <c r="G65">
        <v>17.5</v>
      </c>
      <c r="I65" s="103">
        <f t="shared" si="8"/>
        <v>128.91455393455743</v>
      </c>
      <c r="J65" s="104">
        <f t="shared" si="1"/>
        <v>26.943141772322502</v>
      </c>
      <c r="K65" s="76">
        <f t="shared" si="9"/>
        <v>270.06190870329897</v>
      </c>
      <c r="L65" s="76">
        <f t="shared" si="2"/>
        <v>202.56364943767642</v>
      </c>
      <c r="M65" s="103">
        <f t="shared" si="10"/>
        <v>10.21881943591265</v>
      </c>
      <c r="N65" s="103">
        <f t="shared" si="3"/>
        <v>319.33810737227031</v>
      </c>
    </row>
    <row r="66" spans="1:14">
      <c r="A66" s="102">
        <v>40413</v>
      </c>
      <c r="B66" t="s">
        <v>137</v>
      </c>
      <c r="C66">
        <v>7.5279999999999996</v>
      </c>
      <c r="D66">
        <v>382.62400000000002</v>
      </c>
      <c r="E66">
        <v>26.78</v>
      </c>
      <c r="F66">
        <v>2797</v>
      </c>
      <c r="G66">
        <v>17.5</v>
      </c>
      <c r="I66" s="103">
        <f t="shared" si="8"/>
        <v>127.60986563611367</v>
      </c>
      <c r="J66" s="104">
        <f t="shared" si="1"/>
        <v>26.670461917947755</v>
      </c>
      <c r="K66" s="76">
        <f t="shared" si="9"/>
        <v>267.32872923374538</v>
      </c>
      <c r="L66" s="76">
        <f t="shared" si="2"/>
        <v>200.51359058050838</v>
      </c>
      <c r="M66" s="103">
        <f t="shared" si="10"/>
        <v>10.11539919564472</v>
      </c>
      <c r="N66" s="103">
        <f t="shared" si="3"/>
        <v>316.10622486389752</v>
      </c>
    </row>
    <row r="67" spans="1:14">
      <c r="A67" s="102">
        <v>40413</v>
      </c>
      <c r="B67" t="s">
        <v>138</v>
      </c>
      <c r="C67">
        <v>7.6950000000000003</v>
      </c>
      <c r="D67">
        <v>380.51100000000002</v>
      </c>
      <c r="E67">
        <v>26.84</v>
      </c>
      <c r="F67">
        <v>2797</v>
      </c>
      <c r="G67">
        <v>17.5</v>
      </c>
      <c r="I67" s="103">
        <f t="shared" si="8"/>
        <v>126.90490865857569</v>
      </c>
      <c r="J67" s="104">
        <f t="shared" si="1"/>
        <v>26.523125909642317</v>
      </c>
      <c r="K67" s="76">
        <f t="shared" si="9"/>
        <v>265.85192137073057</v>
      </c>
      <c r="L67" s="76">
        <f t="shared" si="2"/>
        <v>199.40589052874284</v>
      </c>
      <c r="M67" s="103">
        <f t="shared" si="10"/>
        <v>10.059518553438842</v>
      </c>
      <c r="N67" s="103">
        <f t="shared" si="3"/>
        <v>314.35995479496381</v>
      </c>
    </row>
    <row r="68" spans="1:14">
      <c r="A68" s="102">
        <v>40413</v>
      </c>
      <c r="B68" t="s">
        <v>139</v>
      </c>
      <c r="C68">
        <v>7.8620000000000001</v>
      </c>
      <c r="D68">
        <v>384.75200000000001</v>
      </c>
      <c r="E68">
        <v>26.72</v>
      </c>
      <c r="F68">
        <v>2798</v>
      </c>
      <c r="G68">
        <v>17.5</v>
      </c>
      <c r="I68" s="103">
        <f t="shared" si="8"/>
        <v>128.31953460301369</v>
      </c>
      <c r="J68" s="104">
        <f t="shared" si="1"/>
        <v>26.81878273202986</v>
      </c>
      <c r="K68" s="76">
        <f t="shared" si="9"/>
        <v>268.81540819976669</v>
      </c>
      <c r="L68" s="76">
        <f t="shared" si="2"/>
        <v>201.62869458886507</v>
      </c>
      <c r="M68" s="103">
        <f t="shared" si="10"/>
        <v>10.171653348575378</v>
      </c>
      <c r="N68" s="103">
        <f t="shared" si="3"/>
        <v>317.86416714298053</v>
      </c>
    </row>
    <row r="69" spans="1:14">
      <c r="A69" s="102">
        <v>40413</v>
      </c>
      <c r="B69" t="s">
        <v>140</v>
      </c>
      <c r="C69">
        <v>8.0289999999999999</v>
      </c>
      <c r="D69">
        <v>383.64499999999998</v>
      </c>
      <c r="E69">
        <v>26.71</v>
      </c>
      <c r="F69">
        <v>2802</v>
      </c>
      <c r="G69">
        <v>17.600000000000001</v>
      </c>
      <c r="I69" s="103">
        <f t="shared" si="8"/>
        <v>128.21428985343451</v>
      </c>
      <c r="J69" s="104">
        <f t="shared" si="1"/>
        <v>26.796786579367808</v>
      </c>
      <c r="K69" s="76">
        <f t="shared" si="9"/>
        <v>268.56085194788221</v>
      </c>
      <c r="L69" s="76">
        <f t="shared" si="2"/>
        <v>201.43776117061114</v>
      </c>
      <c r="M69" s="103">
        <f t="shared" si="10"/>
        <v>10.144085653742307</v>
      </c>
      <c r="N69" s="103">
        <f t="shared" si="3"/>
        <v>317.00267667944712</v>
      </c>
    </row>
    <row r="70" spans="1:14">
      <c r="A70" s="102">
        <v>40413</v>
      </c>
      <c r="B70" t="s">
        <v>141</v>
      </c>
      <c r="C70">
        <v>8.1959999999999997</v>
      </c>
      <c r="D70">
        <v>383.29</v>
      </c>
      <c r="E70">
        <v>26.72</v>
      </c>
      <c r="F70">
        <v>2797</v>
      </c>
      <c r="G70">
        <v>17.600000000000001</v>
      </c>
      <c r="I70" s="103">
        <f t="shared" si="8"/>
        <v>128.0957517491654</v>
      </c>
      <c r="J70" s="104">
        <f t="shared" si="1"/>
        <v>26.772012115575567</v>
      </c>
      <c r="K70" s="76">
        <f t="shared" si="9"/>
        <v>268.31255907579134</v>
      </c>
      <c r="L70" s="76">
        <f t="shared" si="2"/>
        <v>201.25152568652686</v>
      </c>
      <c r="M70" s="103">
        <f t="shared" si="10"/>
        <v>10.134707130612684</v>
      </c>
      <c r="N70" s="103">
        <f t="shared" si="3"/>
        <v>316.70959783164636</v>
      </c>
    </row>
    <row r="71" spans="1:14">
      <c r="A71" s="102">
        <v>40413</v>
      </c>
      <c r="B71" t="s">
        <v>142</v>
      </c>
      <c r="C71">
        <v>8.3629999999999995</v>
      </c>
      <c r="D71">
        <v>383.29</v>
      </c>
      <c r="E71">
        <v>26.72</v>
      </c>
      <c r="F71">
        <v>2798</v>
      </c>
      <c r="G71">
        <v>17.600000000000001</v>
      </c>
      <c r="I71" s="103">
        <f t="shared" si="8"/>
        <v>128.0957517491654</v>
      </c>
      <c r="J71" s="104">
        <f t="shared" si="1"/>
        <v>26.772012115575567</v>
      </c>
      <c r="K71" s="76">
        <f t="shared" si="9"/>
        <v>268.31255907579134</v>
      </c>
      <c r="L71" s="76">
        <f t="shared" si="2"/>
        <v>201.25152568652686</v>
      </c>
      <c r="M71" s="103">
        <f t="shared" si="10"/>
        <v>10.134707130612684</v>
      </c>
      <c r="N71" s="103">
        <f t="shared" si="3"/>
        <v>316.70959783164636</v>
      </c>
    </row>
    <row r="72" spans="1:14">
      <c r="A72" s="102">
        <v>40413</v>
      </c>
      <c r="B72" t="s">
        <v>143</v>
      </c>
      <c r="C72">
        <v>8.5299999999999994</v>
      </c>
      <c r="D72">
        <v>382.22800000000001</v>
      </c>
      <c r="E72">
        <v>26.75</v>
      </c>
      <c r="F72">
        <v>2787</v>
      </c>
      <c r="G72">
        <v>17.600000000000001</v>
      </c>
      <c r="I72" s="103">
        <f t="shared" si="8"/>
        <v>127.74092742993322</v>
      </c>
      <c r="J72" s="104">
        <f t="shared" si="1"/>
        <v>26.69785383285604</v>
      </c>
      <c r="K72" s="76">
        <f t="shared" si="9"/>
        <v>267.56933519978071</v>
      </c>
      <c r="L72" s="76">
        <f t="shared" si="2"/>
        <v>200.69406039496909</v>
      </c>
      <c r="M72" s="103">
        <f t="shared" si="10"/>
        <v>10.10663406410476</v>
      </c>
      <c r="N72" s="103">
        <f t="shared" si="3"/>
        <v>315.83231450327378</v>
      </c>
    </row>
    <row r="73" spans="1:14">
      <c r="A73" s="102">
        <v>40413</v>
      </c>
      <c r="B73" t="s">
        <v>144</v>
      </c>
      <c r="C73">
        <v>8.6969999999999992</v>
      </c>
      <c r="D73">
        <v>381.52300000000002</v>
      </c>
      <c r="E73">
        <v>26.77</v>
      </c>
      <c r="F73">
        <v>2791</v>
      </c>
      <c r="G73">
        <v>17.600000000000001</v>
      </c>
      <c r="I73" s="103">
        <f t="shared" si="8"/>
        <v>127.50503434340766</v>
      </c>
      <c r="J73" s="104">
        <f t="shared" si="1"/>
        <v>26.648552177772199</v>
      </c>
      <c r="K73" s="76">
        <f t="shared" si="9"/>
        <v>267.07522765249928</v>
      </c>
      <c r="L73" s="76">
        <f t="shared" si="2"/>
        <v>200.32344823247422</v>
      </c>
      <c r="M73" s="103">
        <f t="shared" si="10"/>
        <v>10.087970624346397</v>
      </c>
      <c r="N73" s="103">
        <f t="shared" si="3"/>
        <v>315.24908201082491</v>
      </c>
    </row>
    <row r="74" spans="1:14">
      <c r="A74" s="102">
        <v>40413</v>
      </c>
      <c r="B74" t="s">
        <v>145</v>
      </c>
      <c r="C74">
        <v>8.8640000000000008</v>
      </c>
      <c r="D74">
        <v>379.06400000000002</v>
      </c>
      <c r="E74">
        <v>26.84</v>
      </c>
      <c r="F74">
        <v>2787</v>
      </c>
      <c r="G74">
        <v>17.600000000000001</v>
      </c>
      <c r="I74" s="103">
        <f t="shared" si="8"/>
        <v>126.68352081644254</v>
      </c>
      <c r="J74" s="104">
        <f t="shared" si="1"/>
        <v>26.47685585063649</v>
      </c>
      <c r="K74" s="76">
        <f t="shared" si="9"/>
        <v>265.35446491270892</v>
      </c>
      <c r="L74" s="76">
        <f t="shared" si="2"/>
        <v>199.0327664696816</v>
      </c>
      <c r="M74" s="103">
        <f t="shared" si="10"/>
        <v>10.022973941115779</v>
      </c>
      <c r="N74" s="103">
        <f t="shared" si="3"/>
        <v>313.21793565986809</v>
      </c>
    </row>
    <row r="75" spans="1:14">
      <c r="A75" s="102">
        <v>40413</v>
      </c>
      <c r="B75" t="s">
        <v>146</v>
      </c>
      <c r="C75">
        <v>9.0299999999999994</v>
      </c>
      <c r="D75">
        <v>387.93200000000002</v>
      </c>
      <c r="E75">
        <v>26.59</v>
      </c>
      <c r="F75">
        <v>2780</v>
      </c>
      <c r="G75">
        <v>17.600000000000001</v>
      </c>
      <c r="I75" s="103">
        <f t="shared" si="8"/>
        <v>129.64709530429158</v>
      </c>
      <c r="J75" s="104">
        <f t="shared" si="1"/>
        <v>27.096242918596939</v>
      </c>
      <c r="K75" s="76">
        <f t="shared" si="9"/>
        <v>271.56204201021939</v>
      </c>
      <c r="L75" s="76">
        <f t="shared" si="2"/>
        <v>203.68884505949458</v>
      </c>
      <c r="M75" s="103">
        <f t="shared" si="10"/>
        <v>10.257446662372919</v>
      </c>
      <c r="N75" s="103">
        <f t="shared" si="3"/>
        <v>320.54520819915371</v>
      </c>
    </row>
    <row r="76" spans="1:14">
      <c r="A76" s="102">
        <v>40413</v>
      </c>
      <c r="B76" t="s">
        <v>147</v>
      </c>
      <c r="C76">
        <v>9.1969999999999992</v>
      </c>
      <c r="D76">
        <v>381.875</v>
      </c>
      <c r="E76">
        <v>26.76</v>
      </c>
      <c r="F76">
        <v>2785</v>
      </c>
      <c r="G76">
        <v>17.600000000000001</v>
      </c>
      <c r="I76" s="103">
        <f t="shared" si="8"/>
        <v>127.62291536501647</v>
      </c>
      <c r="J76" s="104">
        <f t="shared" si="1"/>
        <v>26.673189311288439</v>
      </c>
      <c r="K76" s="76">
        <f t="shared" si="9"/>
        <v>267.32214418284804</v>
      </c>
      <c r="L76" s="76">
        <f t="shared" si="2"/>
        <v>200.50865137250267</v>
      </c>
      <c r="M76" s="103">
        <f t="shared" si="10"/>
        <v>10.097297160269321</v>
      </c>
      <c r="N76" s="103">
        <f t="shared" si="3"/>
        <v>315.5405362584163</v>
      </c>
    </row>
    <row r="77" spans="1:14">
      <c r="A77" s="102">
        <v>40413</v>
      </c>
      <c r="B77" t="s">
        <v>148</v>
      </c>
      <c r="C77">
        <v>9.3640000000000008</v>
      </c>
      <c r="D77">
        <v>382.22800000000001</v>
      </c>
      <c r="E77">
        <v>26.75</v>
      </c>
      <c r="F77">
        <v>2787</v>
      </c>
      <c r="G77">
        <v>17.600000000000001</v>
      </c>
      <c r="I77" s="103">
        <f t="shared" si="8"/>
        <v>127.74092742993322</v>
      </c>
      <c r="J77" s="104">
        <f t="shared" si="1"/>
        <v>26.69785383285604</v>
      </c>
      <c r="K77" s="76">
        <f t="shared" si="9"/>
        <v>267.56933519978071</v>
      </c>
      <c r="L77" s="76">
        <f t="shared" si="2"/>
        <v>200.69406039496909</v>
      </c>
      <c r="M77" s="103">
        <f t="shared" si="10"/>
        <v>10.10663406410476</v>
      </c>
      <c r="N77" s="103">
        <f t="shared" si="3"/>
        <v>315.83231450327378</v>
      </c>
    </row>
    <row r="78" spans="1:14">
      <c r="A78" s="102">
        <v>40413</v>
      </c>
      <c r="B78" t="s">
        <v>149</v>
      </c>
      <c r="C78">
        <v>9.5310000000000006</v>
      </c>
      <c r="D78">
        <v>386.49700000000001</v>
      </c>
      <c r="E78">
        <v>26.63</v>
      </c>
      <c r="F78">
        <v>2780</v>
      </c>
      <c r="G78">
        <v>17.600000000000001</v>
      </c>
      <c r="I78" s="103">
        <f t="shared" si="8"/>
        <v>129.16736170379124</v>
      </c>
      <c r="J78" s="104">
        <f t="shared" si="1"/>
        <v>26.995978596092367</v>
      </c>
      <c r="K78" s="76">
        <f t="shared" si="9"/>
        <v>270.55718003574157</v>
      </c>
      <c r="L78" s="76">
        <f t="shared" si="2"/>
        <v>202.9351345132398</v>
      </c>
      <c r="M78" s="103">
        <f t="shared" si="10"/>
        <v>10.219490996588577</v>
      </c>
      <c r="N78" s="103">
        <f t="shared" si="3"/>
        <v>319.35909364339307</v>
      </c>
    </row>
    <row r="79" spans="1:14">
      <c r="A79" s="102">
        <v>40413</v>
      </c>
      <c r="B79" t="s">
        <v>150</v>
      </c>
      <c r="C79">
        <v>9.6980000000000004</v>
      </c>
      <c r="D79">
        <v>390.49700000000001</v>
      </c>
      <c r="E79">
        <v>26.56</v>
      </c>
      <c r="F79">
        <v>2783</v>
      </c>
      <c r="G79">
        <v>17.5</v>
      </c>
      <c r="I79" s="103">
        <f t="shared" si="8"/>
        <v>130.23532956227848</v>
      </c>
      <c r="J79" s="104">
        <f t="shared" si="1"/>
        <v>27.219183878516201</v>
      </c>
      <c r="K79" s="76">
        <f t="shared" si="9"/>
        <v>272.82878937041295</v>
      </c>
      <c r="L79" s="76">
        <f t="shared" si="2"/>
        <v>204.63898634164875</v>
      </c>
      <c r="M79" s="103">
        <f t="shared" si="10"/>
        <v>10.323514889165255</v>
      </c>
      <c r="N79" s="103">
        <f t="shared" si="3"/>
        <v>322.60984028641423</v>
      </c>
    </row>
    <row r="80" spans="1:14">
      <c r="A80" s="102">
        <v>40413</v>
      </c>
      <c r="B80" t="s">
        <v>151</v>
      </c>
      <c r="C80">
        <v>9.8650000000000002</v>
      </c>
      <c r="D80">
        <v>386.89400000000001</v>
      </c>
      <c r="E80">
        <v>26.66</v>
      </c>
      <c r="F80">
        <v>2778</v>
      </c>
      <c r="G80">
        <v>17.5</v>
      </c>
      <c r="I80" s="103">
        <f t="shared" si="8"/>
        <v>129.03395589618606</v>
      </c>
      <c r="J80" s="104">
        <f t="shared" si="1"/>
        <v>26.968096782302883</v>
      </c>
      <c r="K80" s="76">
        <f t="shared" si="9"/>
        <v>270.31204277021521</v>
      </c>
      <c r="L80" s="76">
        <f t="shared" si="2"/>
        <v>202.75126593526591</v>
      </c>
      <c r="M80" s="103">
        <f t="shared" si="10"/>
        <v>10.228284209663457</v>
      </c>
      <c r="N80" s="103">
        <f t="shared" si="3"/>
        <v>319.633881551983</v>
      </c>
    </row>
    <row r="81" spans="1:14">
      <c r="A81" s="102">
        <v>40413</v>
      </c>
      <c r="B81" t="s">
        <v>152</v>
      </c>
      <c r="C81">
        <v>10.032</v>
      </c>
      <c r="D81">
        <v>389.81400000000002</v>
      </c>
      <c r="E81">
        <v>26.62</v>
      </c>
      <c r="F81">
        <v>2780</v>
      </c>
      <c r="G81">
        <v>17.399999999999999</v>
      </c>
      <c r="I81" s="103">
        <f t="shared" si="8"/>
        <v>129.73925333385787</v>
      </c>
      <c r="J81" s="104">
        <f t="shared" si="1"/>
        <v>27.115503946776293</v>
      </c>
      <c r="K81" s="76">
        <f t="shared" si="9"/>
        <v>271.82385888998999</v>
      </c>
      <c r="L81" s="76">
        <f t="shared" si="2"/>
        <v>203.88522441156746</v>
      </c>
      <c r="M81" s="103">
        <f t="shared" si="10"/>
        <v>10.303704565925036</v>
      </c>
      <c r="N81" s="103">
        <f t="shared" si="3"/>
        <v>321.99076768515738</v>
      </c>
    </row>
    <row r="82" spans="1:14">
      <c r="A82" s="102">
        <v>40413</v>
      </c>
      <c r="B82" t="s">
        <v>153</v>
      </c>
      <c r="C82">
        <v>10.199</v>
      </c>
      <c r="D82">
        <v>388.37200000000001</v>
      </c>
      <c r="E82">
        <v>26.66</v>
      </c>
      <c r="F82">
        <v>2785</v>
      </c>
      <c r="G82">
        <v>17.399999999999999</v>
      </c>
      <c r="I82" s="103">
        <f t="shared" si="8"/>
        <v>129.25949969046761</v>
      </c>
      <c r="J82" s="104">
        <f t="shared" si="1"/>
        <v>27.015235435307726</v>
      </c>
      <c r="K82" s="76">
        <f t="shared" si="9"/>
        <v>270.81870059508833</v>
      </c>
      <c r="L82" s="76">
        <f t="shared" si="2"/>
        <v>203.13129160610276</v>
      </c>
      <c r="M82" s="103">
        <f t="shared" si="10"/>
        <v>10.265603222816493</v>
      </c>
      <c r="N82" s="103">
        <f t="shared" si="3"/>
        <v>320.80010071301541</v>
      </c>
    </row>
    <row r="83" spans="1:14">
      <c r="A83" s="102">
        <v>40413</v>
      </c>
      <c r="B83" t="s">
        <v>154</v>
      </c>
      <c r="C83">
        <v>10.366</v>
      </c>
      <c r="D83">
        <v>393.08100000000002</v>
      </c>
      <c r="E83">
        <v>26.53</v>
      </c>
      <c r="F83">
        <v>2783</v>
      </c>
      <c r="G83">
        <v>17.399999999999999</v>
      </c>
      <c r="I83" s="103">
        <f t="shared" si="8"/>
        <v>130.8265638012933</v>
      </c>
      <c r="J83" s="104">
        <f t="shared" si="1"/>
        <v>27.342751834470299</v>
      </c>
      <c r="K83" s="76">
        <f t="shared" si="9"/>
        <v>274.10194296612707</v>
      </c>
      <c r="L83" s="76">
        <f t="shared" si="2"/>
        <v>205.59393270887554</v>
      </c>
      <c r="M83" s="103">
        <f t="shared" si="10"/>
        <v>10.390057196605461</v>
      </c>
      <c r="N83" s="103">
        <f t="shared" si="3"/>
        <v>324.68928739392067</v>
      </c>
    </row>
    <row r="84" spans="1:14">
      <c r="A84" s="102">
        <v>40413</v>
      </c>
      <c r="B84" t="s">
        <v>155</v>
      </c>
      <c r="C84">
        <v>10.532</v>
      </c>
      <c r="D84">
        <v>385.91199999999998</v>
      </c>
      <c r="E84">
        <v>26.77</v>
      </c>
      <c r="F84">
        <v>2774</v>
      </c>
      <c r="G84">
        <v>17.3</v>
      </c>
      <c r="I84" s="103">
        <f t="shared" si="8"/>
        <v>128.17501869045984</v>
      </c>
      <c r="J84" s="104">
        <f t="shared" si="1"/>
        <v>26.788578906306103</v>
      </c>
      <c r="K84" s="76">
        <f t="shared" si="9"/>
        <v>268.58023909928352</v>
      </c>
      <c r="L84" s="76">
        <f t="shared" si="2"/>
        <v>201.45230277019809</v>
      </c>
      <c r="M84" s="103">
        <f t="shared" si="10"/>
        <v>10.198811626794955</v>
      </c>
      <c r="N84" s="103">
        <f t="shared" si="3"/>
        <v>318.71286333734236</v>
      </c>
    </row>
    <row r="85" spans="1:14">
      <c r="A85" s="102">
        <v>40413</v>
      </c>
      <c r="B85" t="s">
        <v>156</v>
      </c>
      <c r="C85">
        <v>10.7</v>
      </c>
      <c r="D85">
        <v>393.85199999999998</v>
      </c>
      <c r="E85">
        <v>26.55</v>
      </c>
      <c r="F85">
        <v>2777</v>
      </c>
      <c r="G85">
        <v>17.3</v>
      </c>
      <c r="I85" s="103">
        <f t="shared" si="8"/>
        <v>130.81233893672203</v>
      </c>
      <c r="J85" s="104">
        <f t="shared" ref="J85:J99" si="11">I85*20.9/100</f>
        <v>27.339778837774901</v>
      </c>
      <c r="K85" s="76">
        <f t="shared" si="9"/>
        <v>274.10652736948924</v>
      </c>
      <c r="L85" s="76">
        <f t="shared" ref="L85:L99" si="12">K85/1.33322</f>
        <v>205.59737130367773</v>
      </c>
      <c r="M85" s="103">
        <f t="shared" si="10"/>
        <v>10.408661663611547</v>
      </c>
      <c r="N85" s="103">
        <f t="shared" ref="N85:N99" si="13">M85*31.25</f>
        <v>325.27067698786084</v>
      </c>
    </row>
    <row r="86" spans="1:14">
      <c r="A86" s="102">
        <v>40413</v>
      </c>
      <c r="B86" t="s">
        <v>157</v>
      </c>
      <c r="C86">
        <v>10.866</v>
      </c>
      <c r="D86">
        <v>393.48700000000002</v>
      </c>
      <c r="E86">
        <v>26.56</v>
      </c>
      <c r="F86">
        <v>2776</v>
      </c>
      <c r="G86">
        <v>17.3</v>
      </c>
      <c r="I86" s="103">
        <f t="shared" si="8"/>
        <v>130.69105144510132</v>
      </c>
      <c r="J86" s="104">
        <f t="shared" si="11"/>
        <v>27.314429752026175</v>
      </c>
      <c r="K86" s="76">
        <f t="shared" si="9"/>
        <v>273.85237937846836</v>
      </c>
      <c r="L86" s="76">
        <f t="shared" si="12"/>
        <v>205.40674410710037</v>
      </c>
      <c r="M86" s="103">
        <f t="shared" si="10"/>
        <v>10.399010888504481</v>
      </c>
      <c r="N86" s="103">
        <f t="shared" si="13"/>
        <v>324.96909026576503</v>
      </c>
    </row>
    <row r="87" spans="1:14">
      <c r="A87" s="102">
        <v>40413</v>
      </c>
      <c r="B87" t="s">
        <v>158</v>
      </c>
      <c r="C87">
        <v>11.032999999999999</v>
      </c>
      <c r="D87">
        <v>392.03</v>
      </c>
      <c r="E87">
        <v>26.6</v>
      </c>
      <c r="F87">
        <v>2769</v>
      </c>
      <c r="G87">
        <v>17.3</v>
      </c>
      <c r="I87" s="103">
        <f t="shared" si="8"/>
        <v>130.20725450382798</v>
      </c>
      <c r="J87" s="104">
        <f t="shared" si="11"/>
        <v>27.213316191300045</v>
      </c>
      <c r="K87" s="76">
        <f t="shared" si="9"/>
        <v>272.83862256773989</v>
      </c>
      <c r="L87" s="76">
        <f t="shared" si="12"/>
        <v>204.64636186656355</v>
      </c>
      <c r="M87" s="103">
        <f t="shared" si="10"/>
        <v>10.360515447504525</v>
      </c>
      <c r="N87" s="103">
        <f t="shared" si="13"/>
        <v>323.76610773451642</v>
      </c>
    </row>
    <row r="88" spans="1:14">
      <c r="A88" s="102">
        <v>40413</v>
      </c>
      <c r="B88" t="s">
        <v>159</v>
      </c>
      <c r="C88">
        <v>11.2</v>
      </c>
      <c r="D88">
        <v>389.858</v>
      </c>
      <c r="E88">
        <v>26.66</v>
      </c>
      <c r="F88">
        <v>2769</v>
      </c>
      <c r="G88">
        <v>17.3</v>
      </c>
      <c r="I88" s="103">
        <f t="shared" si="8"/>
        <v>129.48559704082251</v>
      </c>
      <c r="J88" s="104">
        <f t="shared" si="11"/>
        <v>27.062489781531905</v>
      </c>
      <c r="K88" s="76">
        <f t="shared" si="9"/>
        <v>271.32644854239521</v>
      </c>
      <c r="L88" s="76">
        <f t="shared" si="12"/>
        <v>203.51213493826614</v>
      </c>
      <c r="M88" s="103">
        <f t="shared" si="10"/>
        <v>10.303093583248449</v>
      </c>
      <c r="N88" s="103">
        <f t="shared" si="13"/>
        <v>321.97167447651401</v>
      </c>
    </row>
    <row r="89" spans="1:14">
      <c r="A89" s="102">
        <v>40413</v>
      </c>
      <c r="B89" t="s">
        <v>160</v>
      </c>
      <c r="C89">
        <v>11.367000000000001</v>
      </c>
      <c r="D89">
        <v>393.85199999999998</v>
      </c>
      <c r="E89">
        <v>26.55</v>
      </c>
      <c r="F89">
        <v>2766</v>
      </c>
      <c r="G89">
        <v>17.3</v>
      </c>
      <c r="I89" s="103">
        <f t="shared" si="8"/>
        <v>130.81233893672203</v>
      </c>
      <c r="J89" s="104">
        <f t="shared" si="11"/>
        <v>27.339778837774901</v>
      </c>
      <c r="K89" s="76">
        <f t="shared" si="9"/>
        <v>274.10652736948924</v>
      </c>
      <c r="L89" s="76">
        <f t="shared" si="12"/>
        <v>205.59737130367773</v>
      </c>
      <c r="M89" s="103">
        <f t="shared" si="10"/>
        <v>10.408661663611547</v>
      </c>
      <c r="N89" s="103">
        <f t="shared" si="13"/>
        <v>325.27067698786084</v>
      </c>
    </row>
    <row r="90" spans="1:14">
      <c r="A90" s="102">
        <v>40413</v>
      </c>
      <c r="B90" t="s">
        <v>161</v>
      </c>
      <c r="C90">
        <v>11.534000000000001</v>
      </c>
      <c r="D90">
        <v>391.66699999999997</v>
      </c>
      <c r="E90">
        <v>26.61</v>
      </c>
      <c r="F90">
        <v>2769</v>
      </c>
      <c r="G90">
        <v>17.3</v>
      </c>
      <c r="I90" s="103">
        <f t="shared" si="8"/>
        <v>130.08664256259485</v>
      </c>
      <c r="J90" s="104">
        <f t="shared" si="11"/>
        <v>27.188108295582321</v>
      </c>
      <c r="K90" s="76">
        <f t="shared" si="9"/>
        <v>272.58589013714942</v>
      </c>
      <c r="L90" s="76">
        <f t="shared" si="12"/>
        <v>204.45679643055865</v>
      </c>
      <c r="M90" s="103">
        <f t="shared" si="10"/>
        <v>10.350918425548556</v>
      </c>
      <c r="N90" s="103">
        <f t="shared" si="13"/>
        <v>323.46620079839238</v>
      </c>
    </row>
    <row r="91" spans="1:14">
      <c r="A91" s="102">
        <v>40413</v>
      </c>
      <c r="B91" t="s">
        <v>162</v>
      </c>
      <c r="C91">
        <v>11.701000000000001</v>
      </c>
      <c r="D91">
        <v>390.94200000000001</v>
      </c>
      <c r="E91">
        <v>26.63</v>
      </c>
      <c r="F91">
        <v>2769</v>
      </c>
      <c r="G91">
        <v>17.3</v>
      </c>
      <c r="I91" s="103">
        <f t="shared" si="8"/>
        <v>129.84582209021309</v>
      </c>
      <c r="J91" s="104">
        <f t="shared" si="11"/>
        <v>27.137776816854533</v>
      </c>
      <c r="K91" s="76">
        <f t="shared" si="9"/>
        <v>272.08127058871395</v>
      </c>
      <c r="L91" s="76">
        <f t="shared" si="12"/>
        <v>204.07829959700121</v>
      </c>
      <c r="M91" s="103">
        <f t="shared" si="10"/>
        <v>10.331756480742227</v>
      </c>
      <c r="N91" s="103">
        <f t="shared" si="13"/>
        <v>322.86739002319462</v>
      </c>
    </row>
    <row r="92" spans="1:14">
      <c r="A92" s="102">
        <v>40413</v>
      </c>
      <c r="B92" t="s">
        <v>163</v>
      </c>
      <c r="C92">
        <v>11.868</v>
      </c>
      <c r="D92">
        <v>393.48700000000002</v>
      </c>
      <c r="E92">
        <v>26.56</v>
      </c>
      <c r="F92">
        <v>2769</v>
      </c>
      <c r="G92">
        <v>17.3</v>
      </c>
      <c r="I92" s="103">
        <f t="shared" si="8"/>
        <v>130.69105144510132</v>
      </c>
      <c r="J92" s="104">
        <f t="shared" si="11"/>
        <v>27.314429752026175</v>
      </c>
      <c r="K92" s="76">
        <f t="shared" si="9"/>
        <v>273.85237937846836</v>
      </c>
      <c r="L92" s="76">
        <f t="shared" si="12"/>
        <v>205.40674410710037</v>
      </c>
      <c r="M92" s="103">
        <f t="shared" si="10"/>
        <v>10.399010888504481</v>
      </c>
      <c r="N92" s="103">
        <f t="shared" si="13"/>
        <v>324.96909026576503</v>
      </c>
    </row>
    <row r="93" spans="1:14">
      <c r="A93" s="102">
        <v>40413</v>
      </c>
      <c r="B93" t="s">
        <v>164</v>
      </c>
      <c r="C93">
        <v>12.035</v>
      </c>
      <c r="D93">
        <v>393.48700000000002</v>
      </c>
      <c r="E93">
        <v>26.56</v>
      </c>
      <c r="F93">
        <v>2764</v>
      </c>
      <c r="G93">
        <v>17.3</v>
      </c>
      <c r="I93" s="103">
        <f t="shared" si="8"/>
        <v>130.69105144510132</v>
      </c>
      <c r="J93" s="104">
        <f t="shared" si="11"/>
        <v>27.314429752026175</v>
      </c>
      <c r="K93" s="76">
        <f t="shared" si="9"/>
        <v>273.85237937846836</v>
      </c>
      <c r="L93" s="76">
        <f t="shared" si="12"/>
        <v>205.40674410710037</v>
      </c>
      <c r="M93" s="103">
        <f t="shared" si="10"/>
        <v>10.399010888504481</v>
      </c>
      <c r="N93" s="103">
        <f t="shared" si="13"/>
        <v>324.96909026576503</v>
      </c>
    </row>
    <row r="94" spans="1:14">
      <c r="A94" s="102">
        <v>40413</v>
      </c>
      <c r="B94" t="s">
        <v>165</v>
      </c>
      <c r="C94">
        <v>12.202</v>
      </c>
      <c r="D94">
        <v>392.39400000000001</v>
      </c>
      <c r="E94">
        <v>26.59</v>
      </c>
      <c r="F94">
        <v>2763</v>
      </c>
      <c r="G94">
        <v>17.3</v>
      </c>
      <c r="I94" s="103">
        <f t="shared" si="8"/>
        <v>130.32800117055837</v>
      </c>
      <c r="J94" s="104">
        <f t="shared" si="11"/>
        <v>27.238552244646698</v>
      </c>
      <c r="K94" s="76">
        <f t="shared" si="9"/>
        <v>273.09163730456009</v>
      </c>
      <c r="L94" s="76">
        <f t="shared" si="12"/>
        <v>204.83613905023932</v>
      </c>
      <c r="M94" s="103">
        <f t="shared" si="10"/>
        <v>10.370123189489885</v>
      </c>
      <c r="N94" s="103">
        <f t="shared" si="13"/>
        <v>324.0663496715589</v>
      </c>
    </row>
    <row r="95" spans="1:14">
      <c r="A95" s="102">
        <v>40413</v>
      </c>
      <c r="B95" t="s">
        <v>166</v>
      </c>
      <c r="C95">
        <v>12.369</v>
      </c>
      <c r="D95">
        <v>393.48700000000002</v>
      </c>
      <c r="E95">
        <v>26.56</v>
      </c>
      <c r="F95">
        <v>2763</v>
      </c>
      <c r="G95">
        <v>17.3</v>
      </c>
      <c r="I95" s="103">
        <f t="shared" si="8"/>
        <v>130.69105144510132</v>
      </c>
      <c r="J95" s="104">
        <f t="shared" si="11"/>
        <v>27.314429752026175</v>
      </c>
      <c r="K95" s="76">
        <f t="shared" si="9"/>
        <v>273.85237937846836</v>
      </c>
      <c r="L95" s="76">
        <f t="shared" si="12"/>
        <v>205.40674410710037</v>
      </c>
      <c r="M95" s="103">
        <f t="shared" si="10"/>
        <v>10.399010888504481</v>
      </c>
      <c r="N95" s="103">
        <f t="shared" si="13"/>
        <v>324.96909026576503</v>
      </c>
    </row>
    <row r="96" spans="1:14">
      <c r="A96" s="102">
        <v>40413</v>
      </c>
      <c r="B96" t="s">
        <v>167</v>
      </c>
      <c r="C96">
        <v>12.536</v>
      </c>
      <c r="D96">
        <v>395.31700000000001</v>
      </c>
      <c r="E96">
        <v>26.51</v>
      </c>
      <c r="F96">
        <v>2761</v>
      </c>
      <c r="G96">
        <v>17.3</v>
      </c>
      <c r="I96" s="103">
        <f t="shared" si="8"/>
        <v>131.29884772477081</v>
      </c>
      <c r="J96" s="104">
        <f t="shared" si="11"/>
        <v>27.441459174477096</v>
      </c>
      <c r="K96" s="76">
        <f t="shared" si="9"/>
        <v>275.12596663271722</v>
      </c>
      <c r="L96" s="76">
        <f t="shared" si="12"/>
        <v>206.36201574587631</v>
      </c>
      <c r="M96" s="103">
        <f t="shared" si="10"/>
        <v>10.447372884680862</v>
      </c>
      <c r="N96" s="103">
        <f t="shared" si="13"/>
        <v>326.4804026462769</v>
      </c>
    </row>
    <row r="97" spans="1:14">
      <c r="A97" s="102">
        <v>40413</v>
      </c>
      <c r="B97" t="s">
        <v>168</v>
      </c>
      <c r="C97">
        <v>12.702</v>
      </c>
      <c r="D97">
        <v>390.53699999999998</v>
      </c>
      <c r="E97">
        <v>26.6</v>
      </c>
      <c r="F97">
        <v>2759</v>
      </c>
      <c r="G97">
        <v>17.399999999999999</v>
      </c>
      <c r="I97" s="103">
        <f t="shared" si="8"/>
        <v>129.97993411804043</v>
      </c>
      <c r="J97" s="104">
        <f t="shared" si="11"/>
        <v>27.165806230670452</v>
      </c>
      <c r="K97" s="76">
        <f t="shared" si="9"/>
        <v>272.32812246355024</v>
      </c>
      <c r="L97" s="76">
        <f t="shared" si="12"/>
        <v>204.26345424127317</v>
      </c>
      <c r="M97" s="103">
        <f t="shared" si="10"/>
        <v>10.322819087021674</v>
      </c>
      <c r="N97" s="103">
        <f t="shared" si="13"/>
        <v>322.58809646942734</v>
      </c>
    </row>
    <row r="98" spans="1:14">
      <c r="A98" s="102">
        <v>40413</v>
      </c>
      <c r="B98" t="s">
        <v>169</v>
      </c>
      <c r="C98">
        <v>12.869</v>
      </c>
      <c r="D98">
        <v>397.11799999999999</v>
      </c>
      <c r="E98">
        <v>26.42</v>
      </c>
      <c r="F98">
        <v>2759</v>
      </c>
      <c r="G98">
        <v>17.399999999999999</v>
      </c>
      <c r="I98" s="103">
        <f t="shared" si="8"/>
        <v>132.17045698179479</v>
      </c>
      <c r="J98" s="104">
        <f t="shared" si="11"/>
        <v>27.623625509195108</v>
      </c>
      <c r="K98" s="76">
        <f t="shared" si="9"/>
        <v>276.91760762329767</v>
      </c>
      <c r="L98" s="76">
        <f t="shared" si="12"/>
        <v>207.70586071563406</v>
      </c>
      <c r="M98" s="103">
        <f t="shared" si="10"/>
        <v>10.49678725666227</v>
      </c>
      <c r="N98" s="103">
        <f t="shared" si="13"/>
        <v>328.02460177069594</v>
      </c>
    </row>
    <row r="99" spans="1:14">
      <c r="A99" s="102">
        <v>40413</v>
      </c>
      <c r="B99" t="s">
        <v>170</v>
      </c>
      <c r="C99">
        <v>13.036</v>
      </c>
      <c r="D99">
        <v>397.858</v>
      </c>
      <c r="E99">
        <v>26.4</v>
      </c>
      <c r="F99">
        <v>2755</v>
      </c>
      <c r="G99">
        <v>17.399999999999999</v>
      </c>
      <c r="I99" s="103">
        <f t="shared" si="8"/>
        <v>132.41658755617161</v>
      </c>
      <c r="J99" s="104">
        <f t="shared" si="11"/>
        <v>27.675066799239861</v>
      </c>
      <c r="K99" s="76">
        <f t="shared" si="9"/>
        <v>277.43328935260246</v>
      </c>
      <c r="L99" s="76">
        <f t="shared" si="12"/>
        <v>208.0926548901175</v>
      </c>
      <c r="M99" s="103">
        <f t="shared" si="10"/>
        <v>10.516334592243849</v>
      </c>
      <c r="N99" s="103">
        <f t="shared" si="13"/>
        <v>328.63545600762029</v>
      </c>
    </row>
    <row r="100" spans="1:14">
      <c r="A100" s="102"/>
      <c r="I100" s="103"/>
      <c r="J100" s="104"/>
      <c r="K100" s="76"/>
      <c r="L100" s="76"/>
      <c r="M100" s="103"/>
      <c r="N100" s="103"/>
    </row>
    <row r="101" spans="1:14">
      <c r="A101" s="102"/>
      <c r="I101" s="103"/>
      <c r="J101" s="104"/>
      <c r="K101" s="76"/>
      <c r="L101" s="76"/>
      <c r="M101" s="103"/>
      <c r="N101" s="103"/>
    </row>
    <row r="102" spans="1:14">
      <c r="A102" s="102"/>
      <c r="I102" s="103"/>
      <c r="J102" s="104"/>
      <c r="K102" s="76"/>
      <c r="L102" s="76"/>
      <c r="M102" s="103"/>
      <c r="N102" s="103"/>
    </row>
    <row r="103" spans="1:14">
      <c r="A103" s="102"/>
      <c r="I103" s="103"/>
      <c r="J103" s="104"/>
      <c r="K103" s="76"/>
      <c r="L103" s="76"/>
      <c r="M103" s="103"/>
      <c r="N103" s="103"/>
    </row>
    <row r="104" spans="1:14">
      <c r="A104" s="102"/>
      <c r="I104" s="103"/>
      <c r="J104" s="104"/>
      <c r="K104" s="76"/>
      <c r="L104" s="76"/>
      <c r="M104" s="103"/>
      <c r="N104" s="103"/>
    </row>
    <row r="105" spans="1:14">
      <c r="A105" s="102"/>
      <c r="I105" s="103"/>
      <c r="J105" s="104"/>
      <c r="K105" s="76"/>
      <c r="L105" s="76"/>
      <c r="M105" s="103"/>
      <c r="N105" s="103"/>
    </row>
    <row r="106" spans="1:14">
      <c r="A106" s="102"/>
      <c r="I106" s="103"/>
      <c r="J106" s="104"/>
      <c r="K106" s="76"/>
      <c r="L106" s="76"/>
      <c r="M106" s="103"/>
      <c r="N106" s="103"/>
    </row>
    <row r="107" spans="1:14">
      <c r="A107" s="102"/>
      <c r="I107" s="103"/>
      <c r="J107" s="104"/>
      <c r="K107" s="76"/>
      <c r="L107" s="76"/>
      <c r="M107" s="103"/>
      <c r="N107" s="103"/>
    </row>
    <row r="108" spans="1:14">
      <c r="A108" s="102"/>
      <c r="I108" s="103"/>
      <c r="J108" s="104"/>
      <c r="K108" s="76"/>
      <c r="L108" s="76"/>
      <c r="M108" s="103"/>
      <c r="N108" s="103"/>
    </row>
    <row r="109" spans="1:14">
      <c r="A109" s="102"/>
      <c r="I109" s="103"/>
      <c r="J109" s="104"/>
      <c r="K109" s="76"/>
      <c r="L109" s="76"/>
      <c r="M109" s="103"/>
      <c r="N109" s="103"/>
    </row>
    <row r="110" spans="1:14">
      <c r="A110" s="102"/>
      <c r="I110" s="103"/>
      <c r="J110" s="104"/>
      <c r="K110" s="76"/>
      <c r="L110" s="76"/>
      <c r="M110" s="103"/>
      <c r="N110" s="103"/>
    </row>
    <row r="111" spans="1:14">
      <c r="A111" s="102"/>
      <c r="I111" s="103"/>
      <c r="J111" s="104"/>
      <c r="K111" s="76"/>
      <c r="L111" s="76"/>
      <c r="M111" s="103"/>
      <c r="N111" s="103"/>
    </row>
    <row r="112" spans="1:14">
      <c r="A112" s="102"/>
      <c r="I112" s="103"/>
      <c r="J112" s="104"/>
      <c r="K112" s="76"/>
      <c r="L112" s="76"/>
      <c r="M112" s="103"/>
      <c r="N112" s="103"/>
    </row>
    <row r="113" spans="1:14">
      <c r="A113" s="102"/>
      <c r="I113" s="103"/>
      <c r="J113" s="104"/>
      <c r="K113" s="76"/>
      <c r="L113" s="76"/>
      <c r="M113" s="103"/>
      <c r="N113" s="103"/>
    </row>
    <row r="114" spans="1:14">
      <c r="A114" s="102"/>
      <c r="I114" s="103"/>
      <c r="J114" s="104"/>
      <c r="K114" s="76"/>
      <c r="L114" s="76"/>
      <c r="M114" s="103"/>
      <c r="N114" s="103"/>
    </row>
    <row r="115" spans="1:14">
      <c r="A115" s="102"/>
      <c r="I115" s="103"/>
      <c r="J115" s="104"/>
      <c r="K115" s="76"/>
      <c r="L115" s="76"/>
      <c r="M115" s="103"/>
      <c r="N115" s="103"/>
    </row>
    <row r="116" spans="1:14">
      <c r="A116" s="102"/>
      <c r="I116" s="103"/>
      <c r="J116" s="104"/>
      <c r="K116" s="76"/>
      <c r="L116" s="76"/>
      <c r="M116" s="103"/>
      <c r="N116" s="103"/>
    </row>
    <row r="117" spans="1:14">
      <c r="A117" s="102"/>
      <c r="I117" s="103"/>
      <c r="J117" s="104"/>
      <c r="K117" s="76"/>
      <c r="L117" s="76"/>
      <c r="M117" s="103"/>
      <c r="N117" s="103"/>
    </row>
    <row r="118" spans="1:14">
      <c r="A118" s="102"/>
      <c r="I118" s="103"/>
      <c r="J118" s="104"/>
      <c r="K118" s="76"/>
      <c r="L118" s="76"/>
      <c r="M118" s="103"/>
      <c r="N118" s="103"/>
    </row>
    <row r="119" spans="1:14">
      <c r="A119" s="102"/>
      <c r="I119" s="103"/>
      <c r="J119" s="104"/>
      <c r="K119" s="76"/>
      <c r="L119" s="76"/>
      <c r="M119" s="103"/>
      <c r="N119" s="103"/>
    </row>
    <row r="120" spans="1:14">
      <c r="A120" s="102"/>
      <c r="I120" s="103"/>
      <c r="J120" s="104"/>
      <c r="K120" s="76"/>
      <c r="L120" s="76"/>
      <c r="M120" s="103"/>
      <c r="N120" s="103"/>
    </row>
    <row r="121" spans="1:14">
      <c r="A121" s="102"/>
      <c r="I121" s="103"/>
      <c r="J121" s="104"/>
      <c r="K121" s="76"/>
      <c r="L121" s="76"/>
      <c r="M121" s="103"/>
      <c r="N121" s="103"/>
    </row>
    <row r="122" spans="1:14">
      <c r="A122" s="102"/>
      <c r="I122" s="103"/>
      <c r="J122" s="104"/>
      <c r="K122" s="76"/>
      <c r="L122" s="76"/>
      <c r="M122" s="103"/>
      <c r="N122" s="103"/>
    </row>
    <row r="123" spans="1:14">
      <c r="A123" s="102"/>
      <c r="I123" s="103"/>
      <c r="J123" s="104"/>
      <c r="K123" s="76"/>
      <c r="L123" s="76"/>
      <c r="M123" s="103"/>
      <c r="N123" s="103"/>
    </row>
    <row r="124" spans="1:14">
      <c r="A124" s="102"/>
      <c r="I124" s="103"/>
      <c r="J124" s="104"/>
      <c r="K124" s="76"/>
      <c r="L124" s="76"/>
      <c r="M124" s="103"/>
      <c r="N124" s="103"/>
    </row>
    <row r="125" spans="1:14">
      <c r="A125" s="102"/>
      <c r="I125" s="103"/>
      <c r="J125" s="104"/>
      <c r="K125" s="76"/>
      <c r="L125" s="76"/>
      <c r="M125" s="103"/>
      <c r="N125" s="103"/>
    </row>
    <row r="126" spans="1:14">
      <c r="A126" s="102"/>
      <c r="I126" s="103"/>
      <c r="J126" s="104"/>
      <c r="K126" s="76"/>
      <c r="L126" s="76"/>
      <c r="M126" s="103"/>
      <c r="N126" s="103"/>
    </row>
    <row r="127" spans="1:14">
      <c r="A127" s="102"/>
      <c r="I127" s="103"/>
      <c r="J127" s="104"/>
      <c r="K127" s="76"/>
      <c r="L127" s="76"/>
      <c r="M127" s="103"/>
      <c r="N127" s="103"/>
    </row>
    <row r="128" spans="1:14">
      <c r="A128" s="102"/>
      <c r="I128" s="103"/>
      <c r="J128" s="104"/>
      <c r="K128" s="76"/>
      <c r="L128" s="76"/>
      <c r="M128" s="103"/>
      <c r="N128" s="103"/>
    </row>
    <row r="129" spans="1:14">
      <c r="A129" s="102"/>
      <c r="I129" s="103"/>
      <c r="J129" s="104"/>
      <c r="K129" s="76"/>
      <c r="L129" s="76"/>
      <c r="M129" s="103"/>
      <c r="N129" s="103"/>
    </row>
    <row r="130" spans="1:14">
      <c r="A130" s="102"/>
      <c r="I130" s="103"/>
      <c r="J130" s="104"/>
      <c r="K130" s="76"/>
      <c r="L130" s="76"/>
      <c r="M130" s="103"/>
      <c r="N130" s="103"/>
    </row>
    <row r="131" spans="1:14">
      <c r="A131" s="102"/>
      <c r="I131" s="103"/>
      <c r="J131" s="104"/>
      <c r="K131" s="76"/>
      <c r="L131" s="76"/>
      <c r="M131" s="103"/>
      <c r="N131" s="103"/>
    </row>
    <row r="132" spans="1:14">
      <c r="A132" s="102"/>
      <c r="I132" s="103"/>
      <c r="J132" s="104"/>
      <c r="K132" s="76"/>
      <c r="L132" s="76"/>
      <c r="M132" s="103"/>
      <c r="N132" s="103"/>
    </row>
    <row r="133" spans="1:14">
      <c r="A133" s="102"/>
      <c r="I133" s="103"/>
      <c r="J133" s="104"/>
      <c r="K133" s="76"/>
      <c r="L133" s="76"/>
      <c r="M133" s="103"/>
      <c r="N133" s="103"/>
    </row>
    <row r="134" spans="1:14">
      <c r="A134" s="102"/>
      <c r="I134" s="103"/>
      <c r="J134" s="104"/>
      <c r="K134" s="76"/>
      <c r="L134" s="76"/>
      <c r="M134" s="103"/>
      <c r="N134" s="103"/>
    </row>
    <row r="135" spans="1:14">
      <c r="A135" s="102"/>
      <c r="I135" s="103"/>
      <c r="J135" s="104"/>
      <c r="K135" s="76"/>
      <c r="L135" s="76"/>
      <c r="M135" s="103"/>
      <c r="N135" s="103"/>
    </row>
    <row r="136" spans="1:14">
      <c r="A136" s="102"/>
      <c r="I136" s="103"/>
      <c r="J136" s="104"/>
      <c r="K136" s="76"/>
      <c r="L136" s="76"/>
      <c r="M136" s="103"/>
      <c r="N136" s="103"/>
    </row>
    <row r="137" spans="1:14">
      <c r="A137" s="102"/>
      <c r="I137" s="103"/>
      <c r="J137" s="104"/>
      <c r="K137" s="76"/>
      <c r="L137" s="76"/>
      <c r="M137" s="103"/>
      <c r="N137" s="103"/>
    </row>
    <row r="138" spans="1:14">
      <c r="A138" s="102"/>
      <c r="I138" s="103"/>
      <c r="J138" s="104"/>
      <c r="K138" s="76"/>
      <c r="L138" s="76"/>
      <c r="M138" s="103"/>
      <c r="N138" s="103"/>
    </row>
    <row r="139" spans="1:14">
      <c r="A139" s="102"/>
      <c r="I139" s="103"/>
      <c r="J139" s="104"/>
      <c r="K139" s="76"/>
      <c r="L139" s="76"/>
      <c r="M139" s="103"/>
      <c r="N139" s="103"/>
    </row>
    <row r="140" spans="1:14">
      <c r="A140" s="102"/>
      <c r="I140" s="103"/>
      <c r="J140" s="104"/>
      <c r="K140" s="76"/>
      <c r="L140" s="76"/>
      <c r="M140" s="103"/>
      <c r="N140" s="103"/>
    </row>
    <row r="141" spans="1:14">
      <c r="A141" s="102"/>
      <c r="I141" s="103"/>
      <c r="J141" s="104"/>
      <c r="K141" s="76"/>
      <c r="L141" s="76"/>
      <c r="M141" s="103"/>
      <c r="N141" s="103"/>
    </row>
    <row r="142" spans="1:14">
      <c r="A142" s="102"/>
      <c r="I142" s="103"/>
      <c r="J142" s="104"/>
      <c r="K142" s="76"/>
      <c r="L142" s="76"/>
      <c r="M142" s="103"/>
      <c r="N142" s="103"/>
    </row>
    <row r="143" spans="1:14">
      <c r="A143" s="102"/>
      <c r="I143" s="103"/>
      <c r="J143" s="104"/>
      <c r="K143" s="76"/>
      <c r="L143" s="76"/>
      <c r="M143" s="103"/>
      <c r="N143" s="103"/>
    </row>
    <row r="144" spans="1:14">
      <c r="A144" s="102"/>
      <c r="I144" s="103"/>
      <c r="J144" s="104"/>
      <c r="K144" s="76"/>
      <c r="L144" s="76"/>
      <c r="M144" s="103"/>
      <c r="N144" s="103"/>
    </row>
    <row r="145" spans="1:14">
      <c r="A145" s="102"/>
      <c r="I145" s="103"/>
      <c r="J145" s="104"/>
      <c r="K145" s="76"/>
      <c r="L145" s="76"/>
      <c r="M145" s="103"/>
      <c r="N145" s="103"/>
    </row>
    <row r="146" spans="1:14">
      <c r="A146" s="102"/>
      <c r="I146" s="103"/>
      <c r="J146" s="104"/>
      <c r="K146" s="76"/>
      <c r="L146" s="76"/>
      <c r="M146" s="103"/>
      <c r="N146" s="103"/>
    </row>
    <row r="147" spans="1:14">
      <c r="A147" s="102"/>
      <c r="I147" s="103"/>
      <c r="J147" s="104"/>
      <c r="K147" s="76"/>
      <c r="L147" s="76"/>
      <c r="M147" s="103"/>
      <c r="N147" s="103"/>
    </row>
    <row r="148" spans="1:14">
      <c r="A148" s="102"/>
      <c r="I148" s="103"/>
      <c r="J148" s="104"/>
      <c r="K148" s="76"/>
      <c r="L148" s="76"/>
      <c r="M148" s="103"/>
      <c r="N148" s="103"/>
    </row>
    <row r="149" spans="1:14">
      <c r="A149" s="102"/>
      <c r="I149" s="103"/>
      <c r="J149" s="104"/>
      <c r="K149" s="76"/>
      <c r="L149" s="76"/>
      <c r="M149" s="103"/>
      <c r="N149" s="103"/>
    </row>
    <row r="150" spans="1:14">
      <c r="A150" s="102"/>
      <c r="I150" s="103"/>
      <c r="J150" s="104"/>
      <c r="K150" s="76"/>
      <c r="L150" s="76"/>
      <c r="M150" s="103"/>
      <c r="N150" s="103"/>
    </row>
    <row r="151" spans="1:14">
      <c r="A151" s="102"/>
      <c r="I151" s="103"/>
      <c r="J151" s="104"/>
      <c r="K151" s="76"/>
      <c r="L151" s="76"/>
      <c r="M151" s="103"/>
      <c r="N151" s="103"/>
    </row>
    <row r="152" spans="1:14">
      <c r="A152" s="102"/>
      <c r="I152" s="103"/>
      <c r="J152" s="104"/>
      <c r="K152" s="76"/>
      <c r="L152" s="76"/>
      <c r="M152" s="103"/>
      <c r="N152" s="103"/>
    </row>
    <row r="153" spans="1:14">
      <c r="A153" s="102"/>
      <c r="I153" s="103"/>
      <c r="J153" s="104"/>
      <c r="K153" s="76"/>
      <c r="L153" s="76"/>
      <c r="M153" s="103"/>
      <c r="N153" s="103"/>
    </row>
    <row r="154" spans="1:14">
      <c r="A154" s="102"/>
      <c r="I154" s="103"/>
      <c r="J154" s="104"/>
      <c r="K154" s="76"/>
      <c r="L154" s="76"/>
      <c r="M154" s="103"/>
      <c r="N154" s="103"/>
    </row>
    <row r="155" spans="1:14">
      <c r="A155" s="102"/>
      <c r="I155" s="103"/>
      <c r="J155" s="104"/>
      <c r="K155" s="76"/>
      <c r="L155" s="76"/>
      <c r="M155" s="103"/>
      <c r="N155" s="103"/>
    </row>
    <row r="156" spans="1:14">
      <c r="A156" s="102"/>
      <c r="I156" s="103"/>
      <c r="J156" s="104"/>
      <c r="K156" s="76"/>
      <c r="L156" s="76"/>
      <c r="M156" s="103"/>
      <c r="N156" s="103"/>
    </row>
    <row r="157" spans="1:14">
      <c r="A157" s="102"/>
      <c r="I157" s="103"/>
      <c r="J157" s="104"/>
      <c r="K157" s="76"/>
      <c r="L157" s="76"/>
      <c r="M157" s="103"/>
      <c r="N157" s="103"/>
    </row>
    <row r="158" spans="1:14">
      <c r="A158" s="102"/>
      <c r="I158" s="103"/>
      <c r="J158" s="104"/>
      <c r="K158" s="76"/>
      <c r="L158" s="76"/>
      <c r="M158" s="103"/>
      <c r="N158" s="103"/>
    </row>
    <row r="159" spans="1:14">
      <c r="A159" s="102"/>
      <c r="I159" s="103"/>
      <c r="J159" s="104"/>
      <c r="K159" s="76"/>
      <c r="L159" s="76"/>
      <c r="M159" s="103"/>
      <c r="N159" s="103"/>
    </row>
    <row r="160" spans="1:14">
      <c r="A160" s="102"/>
      <c r="I160" s="103"/>
      <c r="J160" s="104"/>
      <c r="K160" s="76"/>
      <c r="L160" s="76"/>
      <c r="M160" s="103"/>
      <c r="N160" s="103"/>
    </row>
    <row r="161" spans="1:14">
      <c r="A161" s="102"/>
      <c r="I161" s="103"/>
      <c r="J161" s="104"/>
      <c r="K161" s="76"/>
      <c r="L161" s="76"/>
      <c r="M161" s="103"/>
      <c r="N161" s="103"/>
    </row>
    <row r="162" spans="1:14">
      <c r="A162" s="102"/>
      <c r="I162" s="103"/>
      <c r="J162" s="104"/>
      <c r="K162" s="76"/>
      <c r="L162" s="76"/>
      <c r="M162" s="103"/>
      <c r="N162" s="103"/>
    </row>
    <row r="163" spans="1:14">
      <c r="A163" s="102"/>
      <c r="I163" s="103"/>
      <c r="J163" s="104"/>
      <c r="K163" s="76"/>
      <c r="L163" s="76"/>
      <c r="M163" s="103"/>
      <c r="N163" s="103"/>
    </row>
    <row r="164" spans="1:14">
      <c r="A164" s="102"/>
      <c r="I164" s="103"/>
      <c r="J164" s="104"/>
      <c r="K164" s="76"/>
      <c r="L164" s="76"/>
      <c r="M164" s="103"/>
      <c r="N164" s="103"/>
    </row>
    <row r="165" spans="1:14">
      <c r="A165" s="102"/>
      <c r="I165" s="103"/>
      <c r="J165" s="104"/>
      <c r="K165" s="76"/>
      <c r="L165" s="76"/>
      <c r="M165" s="103"/>
      <c r="N165" s="103"/>
    </row>
    <row r="166" spans="1:14">
      <c r="A166" s="102"/>
      <c r="I166" s="103"/>
      <c r="J166" s="104"/>
      <c r="K166" s="76"/>
      <c r="L166" s="76"/>
      <c r="M166" s="103"/>
      <c r="N166" s="103"/>
    </row>
    <row r="167" spans="1:14">
      <c r="A167" s="102"/>
      <c r="I167" s="103"/>
      <c r="J167" s="104"/>
      <c r="K167" s="76"/>
      <c r="L167" s="76"/>
      <c r="M167" s="103"/>
      <c r="N167" s="103"/>
    </row>
    <row r="168" spans="1:14">
      <c r="A168" s="102"/>
      <c r="I168" s="103"/>
      <c r="J168" s="104"/>
      <c r="K168" s="76"/>
      <c r="L168" s="76"/>
      <c r="M168" s="103"/>
      <c r="N168" s="103"/>
    </row>
    <row r="169" spans="1:14">
      <c r="A169" s="102"/>
      <c r="I169" s="103"/>
      <c r="J169" s="104"/>
      <c r="K169" s="76"/>
      <c r="L169" s="76"/>
      <c r="M169" s="103"/>
      <c r="N169" s="103"/>
    </row>
    <row r="170" spans="1:14">
      <c r="A170" s="102"/>
      <c r="I170" s="103"/>
      <c r="J170" s="104"/>
      <c r="K170" s="76"/>
      <c r="L170" s="76"/>
      <c r="M170" s="103"/>
      <c r="N170" s="103"/>
    </row>
    <row r="171" spans="1:14">
      <c r="A171" s="102"/>
      <c r="I171" s="103"/>
      <c r="J171" s="104"/>
      <c r="K171" s="76"/>
      <c r="L171" s="76"/>
      <c r="M171" s="103"/>
      <c r="N171" s="103"/>
    </row>
    <row r="172" spans="1:14">
      <c r="A172" s="102"/>
      <c r="I172" s="103"/>
      <c r="J172" s="104"/>
      <c r="K172" s="76"/>
      <c r="L172" s="76"/>
      <c r="M172" s="103"/>
      <c r="N172" s="103"/>
    </row>
    <row r="173" spans="1:14">
      <c r="A173" s="102"/>
      <c r="I173" s="103"/>
      <c r="J173" s="104"/>
      <c r="K173" s="76"/>
      <c r="L173" s="76"/>
      <c r="M173" s="103"/>
      <c r="N173" s="103"/>
    </row>
    <row r="174" spans="1:14">
      <c r="A174" s="102"/>
      <c r="I174" s="103"/>
      <c r="J174" s="104"/>
      <c r="K174" s="76"/>
      <c r="L174" s="76"/>
      <c r="M174" s="103"/>
      <c r="N174" s="103"/>
    </row>
    <row r="175" spans="1:14">
      <c r="A175" s="102"/>
      <c r="I175" s="103"/>
      <c r="J175" s="104"/>
      <c r="K175" s="76"/>
      <c r="L175" s="76"/>
      <c r="M175" s="103"/>
      <c r="N175" s="103"/>
    </row>
    <row r="176" spans="1:14">
      <c r="A176" s="102"/>
      <c r="I176" s="103"/>
      <c r="J176" s="104"/>
      <c r="K176" s="76"/>
      <c r="L176" s="76"/>
      <c r="M176" s="103"/>
      <c r="N176" s="103"/>
    </row>
    <row r="177" spans="1:14">
      <c r="A177" s="102"/>
      <c r="I177" s="103"/>
      <c r="J177" s="104"/>
      <c r="K177" s="76"/>
      <c r="L177" s="76"/>
      <c r="M177" s="103"/>
      <c r="N177" s="103"/>
    </row>
    <row r="178" spans="1:14">
      <c r="A178" s="102"/>
      <c r="I178" s="103"/>
      <c r="J178" s="104"/>
      <c r="K178" s="76"/>
      <c r="L178" s="76"/>
      <c r="M178" s="103"/>
      <c r="N178" s="103"/>
    </row>
    <row r="179" spans="1:14">
      <c r="A179" s="102"/>
      <c r="I179" s="103"/>
      <c r="J179" s="104"/>
      <c r="K179" s="76"/>
      <c r="L179" s="76"/>
      <c r="M179" s="103"/>
      <c r="N179" s="103"/>
    </row>
    <row r="180" spans="1:14">
      <c r="A180" s="102"/>
      <c r="I180" s="103"/>
      <c r="J180" s="104"/>
      <c r="K180" s="76"/>
      <c r="L180" s="76"/>
      <c r="M180" s="103"/>
      <c r="N180" s="103"/>
    </row>
    <row r="181" spans="1:14">
      <c r="A181" s="102"/>
      <c r="I181" s="103"/>
      <c r="J181" s="104"/>
      <c r="K181" s="76"/>
      <c r="L181" s="76"/>
      <c r="M181" s="103"/>
      <c r="N181" s="103"/>
    </row>
    <row r="182" spans="1:14">
      <c r="A182" s="102"/>
      <c r="I182" s="103"/>
      <c r="J182" s="104"/>
      <c r="K182" s="76"/>
      <c r="L182" s="76"/>
      <c r="M182" s="103"/>
      <c r="N182" s="103"/>
    </row>
    <row r="183" spans="1:14">
      <c r="A183" s="102"/>
      <c r="I183" s="103"/>
      <c r="J183" s="104"/>
      <c r="K183" s="76"/>
      <c r="L183" s="76"/>
      <c r="M183" s="103"/>
      <c r="N183" s="103"/>
    </row>
    <row r="184" spans="1:14">
      <c r="A184" s="102"/>
      <c r="I184" s="103"/>
      <c r="J184" s="104"/>
      <c r="K184" s="76"/>
      <c r="L184" s="76"/>
      <c r="M184" s="103"/>
      <c r="N184" s="103"/>
    </row>
    <row r="185" spans="1:14">
      <c r="A185" s="102"/>
      <c r="I185" s="103"/>
      <c r="J185" s="104"/>
      <c r="K185" s="76"/>
      <c r="L185" s="76"/>
      <c r="M185" s="103"/>
      <c r="N185" s="103"/>
    </row>
    <row r="186" spans="1:14">
      <c r="A186" s="102"/>
      <c r="I186" s="103"/>
      <c r="J186" s="104"/>
      <c r="K186" s="76"/>
      <c r="L186" s="76"/>
      <c r="M186" s="103"/>
      <c r="N186" s="103"/>
    </row>
    <row r="187" spans="1:14">
      <c r="A187" s="102"/>
      <c r="I187" s="103"/>
      <c r="J187" s="104"/>
      <c r="K187" s="76"/>
      <c r="L187" s="76"/>
      <c r="M187" s="103"/>
      <c r="N187" s="103"/>
    </row>
    <row r="188" spans="1:14">
      <c r="A188" s="102"/>
      <c r="I188" s="103"/>
      <c r="J188" s="104"/>
      <c r="K188" s="76"/>
      <c r="L188" s="76"/>
      <c r="M188" s="103"/>
      <c r="N188" s="103"/>
    </row>
    <row r="189" spans="1:14">
      <c r="A189" s="102"/>
      <c r="I189" s="103"/>
      <c r="J189" s="104"/>
      <c r="K189" s="76"/>
      <c r="L189" s="76"/>
      <c r="M189" s="103"/>
      <c r="N189" s="103"/>
    </row>
    <row r="190" spans="1:14">
      <c r="A190" s="102"/>
      <c r="I190" s="103"/>
      <c r="J190" s="104"/>
      <c r="K190" s="76"/>
      <c r="L190" s="76"/>
      <c r="M190" s="103"/>
      <c r="N190" s="103"/>
    </row>
    <row r="191" spans="1:14">
      <c r="A191" s="102"/>
      <c r="I191" s="103"/>
      <c r="J191" s="104"/>
      <c r="K191" s="76"/>
      <c r="L191" s="76"/>
      <c r="M191" s="103"/>
      <c r="N191" s="103"/>
    </row>
    <row r="192" spans="1:14">
      <c r="A192" s="102"/>
      <c r="I192" s="103"/>
      <c r="J192" s="104"/>
      <c r="K192" s="76"/>
      <c r="L192" s="76"/>
      <c r="M192" s="103"/>
      <c r="N192" s="103"/>
    </row>
    <row r="193" spans="1:14">
      <c r="A193" s="102"/>
      <c r="I193" s="103"/>
      <c r="J193" s="104"/>
      <c r="K193" s="76"/>
      <c r="L193" s="76"/>
      <c r="M193" s="103"/>
      <c r="N193" s="103"/>
    </row>
    <row r="194" spans="1:14">
      <c r="A194" s="102"/>
      <c r="I194" s="103"/>
      <c r="J194" s="104"/>
      <c r="K194" s="76"/>
      <c r="L194" s="76"/>
      <c r="M194" s="103"/>
      <c r="N194" s="103"/>
    </row>
    <row r="195" spans="1:14">
      <c r="A195" s="102"/>
      <c r="I195" s="103"/>
      <c r="J195" s="104"/>
      <c r="K195" s="76"/>
      <c r="L195" s="76"/>
      <c r="M195" s="103"/>
      <c r="N195" s="103"/>
    </row>
    <row r="196" spans="1:14">
      <c r="A196" s="102"/>
      <c r="I196" s="103"/>
      <c r="J196" s="104"/>
      <c r="K196" s="76"/>
      <c r="L196" s="76"/>
      <c r="M196" s="103"/>
      <c r="N196" s="103"/>
    </row>
    <row r="197" spans="1:14">
      <c r="A197" s="102"/>
      <c r="I197" s="103"/>
      <c r="J197" s="104"/>
      <c r="K197" s="76"/>
      <c r="L197" s="76"/>
      <c r="M197" s="103"/>
      <c r="N197" s="103"/>
    </row>
    <row r="198" spans="1:14">
      <c r="A198" s="102"/>
      <c r="I198" s="103"/>
      <c r="J198" s="104"/>
      <c r="K198" s="76"/>
      <c r="L198" s="76"/>
      <c r="M198" s="103"/>
      <c r="N198" s="103"/>
    </row>
    <row r="199" spans="1:14">
      <c r="A199" s="102"/>
      <c r="I199" s="103"/>
      <c r="J199" s="104"/>
      <c r="K199" s="76"/>
      <c r="L199" s="76"/>
      <c r="M199" s="103"/>
      <c r="N199" s="103"/>
    </row>
    <row r="200" spans="1:14">
      <c r="A200" s="102"/>
      <c r="I200" s="103"/>
      <c r="J200" s="104"/>
      <c r="K200" s="76"/>
      <c r="L200" s="76"/>
      <c r="M200" s="103"/>
      <c r="N200" s="103"/>
    </row>
    <row r="201" spans="1:14">
      <c r="A201" s="102"/>
      <c r="I201" s="103"/>
      <c r="J201" s="104"/>
      <c r="K201" s="76"/>
      <c r="L201" s="76"/>
      <c r="M201" s="103"/>
      <c r="N201" s="103"/>
    </row>
    <row r="202" spans="1:14">
      <c r="A202" s="102"/>
      <c r="I202" s="103"/>
      <c r="J202" s="104"/>
      <c r="K202" s="76"/>
      <c r="L202" s="76"/>
      <c r="M202" s="103"/>
      <c r="N202" s="103"/>
    </row>
    <row r="203" spans="1:14">
      <c r="A203" s="102"/>
      <c r="I203" s="103"/>
      <c r="J203" s="104"/>
      <c r="K203" s="76"/>
      <c r="L203" s="76"/>
      <c r="M203" s="103"/>
      <c r="N203" s="103"/>
    </row>
    <row r="204" spans="1:14">
      <c r="A204" s="102"/>
      <c r="I204" s="103"/>
      <c r="J204" s="104"/>
      <c r="K204" s="76"/>
      <c r="L204" s="76"/>
      <c r="M204" s="103"/>
      <c r="N204" s="103"/>
    </row>
    <row r="205" spans="1:14">
      <c r="A205" s="102"/>
      <c r="I205" s="103"/>
      <c r="J205" s="104"/>
      <c r="K205" s="76"/>
      <c r="L205" s="76"/>
      <c r="M205" s="103"/>
      <c r="N205" s="103"/>
    </row>
    <row r="206" spans="1:14">
      <c r="A206" s="102"/>
      <c r="I206" s="103"/>
      <c r="J206" s="104"/>
      <c r="K206" s="76"/>
      <c r="L206" s="76"/>
      <c r="M206" s="103"/>
      <c r="N206" s="103"/>
    </row>
    <row r="207" spans="1:14">
      <c r="A207" s="102"/>
      <c r="I207" s="103"/>
      <c r="J207" s="104"/>
      <c r="K207" s="76"/>
      <c r="L207" s="76"/>
      <c r="M207" s="103"/>
      <c r="N207" s="103"/>
    </row>
    <row r="208" spans="1:14">
      <c r="A208" s="102"/>
      <c r="I208" s="103"/>
      <c r="J208" s="104"/>
      <c r="K208" s="76"/>
      <c r="L208" s="76"/>
      <c r="M208" s="103"/>
      <c r="N208" s="103"/>
    </row>
    <row r="209" spans="1:14">
      <c r="A209" s="102"/>
      <c r="I209" s="103"/>
      <c r="J209" s="104"/>
      <c r="K209" s="76"/>
      <c r="L209" s="76"/>
      <c r="M209" s="103"/>
      <c r="N209" s="103"/>
    </row>
    <row r="210" spans="1:14">
      <c r="A210" s="102"/>
      <c r="I210" s="103"/>
      <c r="J210" s="104"/>
      <c r="K210" s="76"/>
      <c r="L210" s="76"/>
      <c r="M210" s="103"/>
      <c r="N210" s="103"/>
    </row>
    <row r="211" spans="1:14">
      <c r="A211" s="102"/>
      <c r="I211" s="103"/>
      <c r="J211" s="104"/>
      <c r="K211" s="76"/>
      <c r="L211" s="76"/>
      <c r="M211" s="103"/>
      <c r="N211" s="103"/>
    </row>
    <row r="212" spans="1:14">
      <c r="A212" s="102"/>
      <c r="I212" s="103"/>
      <c r="J212" s="104"/>
      <c r="K212" s="76"/>
      <c r="L212" s="76"/>
      <c r="M212" s="103"/>
      <c r="N212" s="103"/>
    </row>
    <row r="213" spans="1:14">
      <c r="A213" s="102"/>
      <c r="I213" s="103"/>
      <c r="J213" s="104"/>
      <c r="K213" s="76"/>
      <c r="L213" s="76"/>
      <c r="M213" s="103"/>
      <c r="N213" s="103"/>
    </row>
    <row r="214" spans="1:14">
      <c r="A214" s="102"/>
      <c r="I214" s="103"/>
      <c r="J214" s="104"/>
      <c r="K214" s="76"/>
      <c r="L214" s="76"/>
      <c r="M214" s="103"/>
      <c r="N214" s="103"/>
    </row>
    <row r="215" spans="1:14">
      <c r="A215" s="102"/>
      <c r="I215" s="103"/>
      <c r="J215" s="104"/>
      <c r="K215" s="76"/>
      <c r="L215" s="76"/>
      <c r="M215" s="103"/>
      <c r="N215" s="103"/>
    </row>
    <row r="216" spans="1:14">
      <c r="A216" s="102"/>
      <c r="I216" s="103"/>
      <c r="J216" s="104"/>
      <c r="K216" s="76"/>
      <c r="L216" s="76"/>
      <c r="M216" s="103"/>
      <c r="N216" s="103"/>
    </row>
    <row r="217" spans="1:14">
      <c r="A217" s="102"/>
      <c r="I217" s="103"/>
      <c r="J217" s="104"/>
      <c r="K217" s="76"/>
      <c r="L217" s="76"/>
      <c r="M217" s="103"/>
      <c r="N217" s="103"/>
    </row>
    <row r="218" spans="1:14">
      <c r="A218" s="102"/>
      <c r="I218" s="103"/>
      <c r="J218" s="104"/>
      <c r="K218" s="76"/>
      <c r="L218" s="76"/>
      <c r="M218" s="103"/>
      <c r="N218" s="103"/>
    </row>
    <row r="219" spans="1:14">
      <c r="A219" s="102"/>
      <c r="I219" s="103"/>
      <c r="J219" s="104"/>
      <c r="K219" s="76"/>
      <c r="L219" s="76"/>
      <c r="M219" s="103"/>
      <c r="N219" s="103"/>
    </row>
    <row r="220" spans="1:14">
      <c r="A220" s="102"/>
      <c r="I220" s="103"/>
      <c r="J220" s="104"/>
      <c r="K220" s="76"/>
      <c r="L220" s="76"/>
      <c r="M220" s="103"/>
      <c r="N220" s="103"/>
    </row>
    <row r="221" spans="1:14">
      <c r="A221" s="102"/>
      <c r="I221" s="103"/>
      <c r="J221" s="104"/>
      <c r="K221" s="76"/>
      <c r="L221" s="76"/>
      <c r="M221" s="103"/>
      <c r="N221" s="103"/>
    </row>
    <row r="222" spans="1:14">
      <c r="A222" s="102"/>
      <c r="I222" s="103"/>
      <c r="J222" s="104"/>
      <c r="K222" s="76"/>
      <c r="L222" s="76"/>
      <c r="M222" s="103"/>
      <c r="N222" s="103"/>
    </row>
    <row r="223" spans="1:14">
      <c r="A223" s="102"/>
      <c r="I223" s="103"/>
      <c r="J223" s="104"/>
      <c r="K223" s="76"/>
      <c r="L223" s="76"/>
      <c r="M223" s="103"/>
      <c r="N223" s="103"/>
    </row>
    <row r="224" spans="1:14">
      <c r="A224" s="102"/>
      <c r="I224" s="103"/>
      <c r="J224" s="104"/>
      <c r="K224" s="76"/>
      <c r="L224" s="76"/>
      <c r="M224" s="103"/>
      <c r="N224" s="103"/>
    </row>
    <row r="225" spans="1:14">
      <c r="A225" s="102"/>
      <c r="I225" s="103"/>
      <c r="J225" s="104"/>
      <c r="K225" s="76"/>
      <c r="L225" s="76"/>
      <c r="M225" s="103"/>
      <c r="N225" s="103"/>
    </row>
    <row r="226" spans="1:14">
      <c r="A226" s="102"/>
      <c r="I226" s="103"/>
      <c r="J226" s="104"/>
      <c r="K226" s="76"/>
      <c r="L226" s="76"/>
      <c r="M226" s="103"/>
      <c r="N226" s="103"/>
    </row>
    <row r="227" spans="1:14">
      <c r="A227" s="102"/>
      <c r="I227" s="103"/>
      <c r="J227" s="104"/>
      <c r="K227" s="76"/>
      <c r="L227" s="76"/>
      <c r="M227" s="103"/>
      <c r="N227" s="103"/>
    </row>
    <row r="228" spans="1:14">
      <c r="A228" s="102"/>
      <c r="I228" s="103"/>
      <c r="J228" s="104"/>
      <c r="K228" s="76"/>
      <c r="L228" s="76"/>
      <c r="M228" s="103"/>
      <c r="N228" s="103"/>
    </row>
    <row r="229" spans="1:14">
      <c r="A229" s="102"/>
      <c r="I229" s="103"/>
      <c r="J229" s="104"/>
      <c r="K229" s="76"/>
      <c r="L229" s="76"/>
      <c r="M229" s="103"/>
      <c r="N229" s="103"/>
    </row>
    <row r="230" spans="1:14">
      <c r="A230" s="102"/>
      <c r="I230" s="103"/>
      <c r="J230" s="104"/>
      <c r="K230" s="76"/>
      <c r="L230" s="76"/>
      <c r="M230" s="103"/>
      <c r="N230" s="103"/>
    </row>
    <row r="231" spans="1:14">
      <c r="A231" s="102"/>
      <c r="I231" s="103"/>
      <c r="J231" s="104"/>
      <c r="K231" s="76"/>
      <c r="L231" s="76"/>
      <c r="M231" s="103"/>
      <c r="N231" s="103"/>
    </row>
    <row r="232" spans="1:14">
      <c r="A232" s="102"/>
      <c r="I232" s="103"/>
      <c r="J232" s="104"/>
      <c r="K232" s="76"/>
      <c r="L232" s="76"/>
      <c r="M232" s="103"/>
      <c r="N232" s="103"/>
    </row>
    <row r="233" spans="1:14">
      <c r="A233" s="102"/>
      <c r="I233" s="103"/>
      <c r="J233" s="104"/>
      <c r="K233" s="76"/>
      <c r="L233" s="76"/>
      <c r="M233" s="103"/>
      <c r="N233" s="103"/>
    </row>
    <row r="234" spans="1:14">
      <c r="A234" s="102"/>
      <c r="I234" s="103"/>
      <c r="J234" s="104"/>
      <c r="K234" s="76"/>
      <c r="L234" s="76"/>
      <c r="M234" s="103"/>
      <c r="N234" s="103"/>
    </row>
    <row r="235" spans="1:14">
      <c r="A235" s="102"/>
      <c r="I235" s="103"/>
      <c r="J235" s="104"/>
      <c r="K235" s="76"/>
      <c r="L235" s="76"/>
      <c r="M235" s="103"/>
      <c r="N235" s="103"/>
    </row>
    <row r="236" spans="1:14">
      <c r="A236" s="102"/>
      <c r="I236" s="103"/>
      <c r="J236" s="104"/>
      <c r="K236" s="76"/>
      <c r="L236" s="76"/>
      <c r="M236" s="103"/>
      <c r="N236" s="103"/>
    </row>
    <row r="237" spans="1:14">
      <c r="A237" s="102"/>
      <c r="I237" s="103"/>
      <c r="J237" s="104"/>
      <c r="K237" s="76"/>
      <c r="L237" s="76"/>
      <c r="M237" s="103"/>
      <c r="N237" s="103"/>
    </row>
    <row r="238" spans="1:14">
      <c r="A238" s="102"/>
      <c r="I238" s="103"/>
      <c r="J238" s="104"/>
      <c r="K238" s="76"/>
      <c r="L238" s="76"/>
      <c r="M238" s="103"/>
      <c r="N238" s="103"/>
    </row>
    <row r="239" spans="1:14">
      <c r="A239" s="102"/>
      <c r="I239" s="103"/>
      <c r="J239" s="104"/>
      <c r="K239" s="76"/>
      <c r="L239" s="76"/>
      <c r="M239" s="103"/>
      <c r="N239" s="103"/>
    </row>
    <row r="240" spans="1:14">
      <c r="A240" s="102"/>
      <c r="I240" s="103"/>
      <c r="J240" s="104"/>
      <c r="K240" s="76"/>
      <c r="L240" s="76"/>
      <c r="M240" s="103"/>
      <c r="N240" s="103"/>
    </row>
    <row r="241" spans="1:14">
      <c r="A241" s="102"/>
      <c r="I241" s="103"/>
      <c r="J241" s="104"/>
      <c r="K241" s="76"/>
      <c r="L241" s="76"/>
      <c r="M241" s="103"/>
      <c r="N241" s="103"/>
    </row>
    <row r="242" spans="1:14">
      <c r="A242" s="102"/>
      <c r="I242" s="103"/>
      <c r="J242" s="104"/>
      <c r="K242" s="76"/>
      <c r="L242" s="76"/>
      <c r="M242" s="103"/>
      <c r="N242" s="103"/>
    </row>
    <row r="243" spans="1:14">
      <c r="A243" s="102"/>
      <c r="I243" s="103"/>
      <c r="J243" s="104"/>
      <c r="K243" s="76"/>
      <c r="L243" s="76"/>
      <c r="M243" s="103"/>
      <c r="N243" s="103"/>
    </row>
    <row r="244" spans="1:14">
      <c r="A244" s="102"/>
      <c r="I244" s="103"/>
      <c r="J244" s="104"/>
      <c r="K244" s="76"/>
      <c r="L244" s="76"/>
      <c r="M244" s="103"/>
      <c r="N244" s="103"/>
    </row>
    <row r="245" spans="1:14">
      <c r="A245" s="102"/>
      <c r="I245" s="103"/>
      <c r="J245" s="104"/>
      <c r="K245" s="76"/>
      <c r="L245" s="76"/>
      <c r="M245" s="103"/>
      <c r="N245" s="103"/>
    </row>
    <row r="246" spans="1:14">
      <c r="A246" s="102"/>
      <c r="I246" s="103"/>
      <c r="J246" s="104"/>
      <c r="K246" s="76"/>
      <c r="L246" s="76"/>
      <c r="M246" s="103"/>
      <c r="N246" s="103"/>
    </row>
    <row r="247" spans="1:14">
      <c r="A247" s="102"/>
      <c r="I247" s="103"/>
      <c r="J247" s="104"/>
      <c r="K247" s="76"/>
      <c r="L247" s="76"/>
      <c r="M247" s="103"/>
      <c r="N247" s="103"/>
    </row>
    <row r="248" spans="1:14">
      <c r="A248" s="102"/>
      <c r="I248" s="103"/>
      <c r="J248" s="104"/>
      <c r="K248" s="76"/>
      <c r="L248" s="76"/>
      <c r="M248" s="103"/>
      <c r="N248" s="103"/>
    </row>
    <row r="249" spans="1:14">
      <c r="A249" s="102"/>
      <c r="I249" s="103"/>
      <c r="J249" s="104"/>
      <c r="K249" s="76"/>
      <c r="L249" s="76"/>
      <c r="M249" s="103"/>
      <c r="N249" s="103"/>
    </row>
    <row r="250" spans="1:14">
      <c r="A250" s="102"/>
      <c r="I250" s="103"/>
      <c r="J250" s="104"/>
      <c r="K250" s="76"/>
      <c r="L250" s="76"/>
      <c r="M250" s="103"/>
      <c r="N250" s="103"/>
    </row>
    <row r="251" spans="1:14">
      <c r="A251" s="102"/>
      <c r="I251" s="103"/>
      <c r="J251" s="104"/>
      <c r="K251" s="76"/>
      <c r="L251" s="76"/>
      <c r="M251" s="103"/>
      <c r="N251" s="103"/>
    </row>
    <row r="252" spans="1:14">
      <c r="A252" s="102"/>
      <c r="I252" s="103"/>
      <c r="J252" s="104"/>
      <c r="K252" s="76"/>
      <c r="L252" s="76"/>
      <c r="M252" s="103"/>
      <c r="N252" s="103"/>
    </row>
    <row r="253" spans="1:14">
      <c r="A253" s="102"/>
      <c r="I253" s="103"/>
      <c r="J253" s="104"/>
      <c r="K253" s="76"/>
      <c r="L253" s="76"/>
      <c r="M253" s="103"/>
      <c r="N253" s="103"/>
    </row>
    <row r="254" spans="1:14">
      <c r="A254" s="102"/>
      <c r="I254" s="103"/>
      <c r="J254" s="104"/>
      <c r="K254" s="76"/>
      <c r="L254" s="76"/>
      <c r="M254" s="103"/>
      <c r="N254" s="103"/>
    </row>
    <row r="255" spans="1:14">
      <c r="A255" s="102"/>
      <c r="I255" s="103"/>
      <c r="J255" s="104"/>
      <c r="K255" s="76"/>
      <c r="L255" s="76"/>
      <c r="M255" s="103"/>
      <c r="N255" s="103"/>
    </row>
    <row r="256" spans="1:14">
      <c r="A256" s="102"/>
      <c r="I256" s="103"/>
      <c r="J256" s="104"/>
      <c r="K256" s="76"/>
      <c r="L256" s="76"/>
      <c r="M256" s="103"/>
      <c r="N256" s="103"/>
    </row>
    <row r="257" spans="1:14">
      <c r="A257" s="102"/>
      <c r="I257" s="103"/>
      <c r="J257" s="104"/>
      <c r="K257" s="76"/>
      <c r="L257" s="76"/>
      <c r="M257" s="103"/>
      <c r="N257" s="103"/>
    </row>
    <row r="258" spans="1:14">
      <c r="A258" s="102"/>
      <c r="I258" s="103"/>
      <c r="J258" s="104"/>
      <c r="K258" s="76"/>
      <c r="L258" s="76"/>
      <c r="M258" s="103"/>
      <c r="N258" s="103"/>
    </row>
    <row r="259" spans="1:14">
      <c r="A259" s="102"/>
      <c r="I259" s="103"/>
      <c r="J259" s="104"/>
      <c r="K259" s="76"/>
      <c r="L259" s="76"/>
      <c r="M259" s="103"/>
      <c r="N259" s="103"/>
    </row>
    <row r="260" spans="1:14">
      <c r="A260" s="102"/>
      <c r="I260" s="103"/>
      <c r="J260" s="104"/>
      <c r="K260" s="76"/>
      <c r="L260" s="76"/>
      <c r="M260" s="103"/>
      <c r="N260" s="103"/>
    </row>
    <row r="261" spans="1:14">
      <c r="A261" s="102"/>
      <c r="I261" s="103"/>
      <c r="J261" s="104"/>
      <c r="K261" s="76"/>
      <c r="L261" s="76"/>
      <c r="M261" s="103"/>
      <c r="N261" s="103"/>
    </row>
    <row r="262" spans="1:14">
      <c r="A262" s="102"/>
      <c r="I262" s="103"/>
      <c r="J262" s="104"/>
      <c r="K262" s="76"/>
      <c r="L262" s="76"/>
      <c r="M262" s="103"/>
      <c r="N262" s="103"/>
    </row>
    <row r="263" spans="1:14">
      <c r="A263" s="102"/>
      <c r="I263" s="103"/>
      <c r="J263" s="104"/>
      <c r="K263" s="76"/>
      <c r="L263" s="76"/>
      <c r="M263" s="103"/>
      <c r="N263" s="103"/>
    </row>
    <row r="264" spans="1:14">
      <c r="A264" s="102"/>
      <c r="I264" s="103"/>
      <c r="J264" s="104"/>
      <c r="K264" s="76"/>
      <c r="L264" s="76"/>
      <c r="M264" s="103"/>
      <c r="N264" s="103"/>
    </row>
    <row r="265" spans="1:14">
      <c r="A265" s="102"/>
      <c r="I265" s="103"/>
      <c r="J265" s="104"/>
      <c r="K265" s="76"/>
      <c r="L265" s="76"/>
      <c r="M265" s="103"/>
      <c r="N265" s="103"/>
    </row>
    <row r="266" spans="1:14">
      <c r="A266" s="102"/>
      <c r="I266" s="103"/>
      <c r="J266" s="104"/>
      <c r="K266" s="76"/>
      <c r="L266" s="76"/>
      <c r="M266" s="103"/>
      <c r="N266" s="103"/>
    </row>
    <row r="267" spans="1:14">
      <c r="A267" s="102"/>
      <c r="I267" s="103"/>
      <c r="J267" s="104"/>
      <c r="K267" s="76"/>
      <c r="L267" s="76"/>
      <c r="M267" s="103"/>
      <c r="N267" s="103"/>
    </row>
    <row r="268" spans="1:14">
      <c r="A268" s="102"/>
      <c r="I268" s="103"/>
      <c r="J268" s="104"/>
      <c r="K268" s="76"/>
      <c r="L268" s="76"/>
      <c r="M268" s="103"/>
      <c r="N268" s="103"/>
    </row>
    <row r="269" spans="1:14">
      <c r="A269" s="102"/>
      <c r="I269" s="103"/>
      <c r="J269" s="104"/>
      <c r="K269" s="76"/>
      <c r="L269" s="76"/>
      <c r="M269" s="103"/>
      <c r="N269" s="103"/>
    </row>
    <row r="270" spans="1:14">
      <c r="A270" s="102"/>
      <c r="I270" s="103"/>
      <c r="J270" s="104"/>
      <c r="K270" s="76"/>
      <c r="L270" s="76"/>
      <c r="M270" s="103"/>
      <c r="N270" s="103"/>
    </row>
    <row r="271" spans="1:14">
      <c r="A271" s="102"/>
      <c r="I271" s="103"/>
      <c r="J271" s="104"/>
      <c r="K271" s="76"/>
      <c r="L271" s="76"/>
      <c r="M271" s="103"/>
      <c r="N271" s="103"/>
    </row>
    <row r="272" spans="1:14">
      <c r="A272" s="102"/>
      <c r="I272" s="103"/>
      <c r="J272" s="104"/>
      <c r="K272" s="76"/>
      <c r="L272" s="76"/>
      <c r="M272" s="103"/>
      <c r="N272" s="103"/>
    </row>
    <row r="273" spans="1:14">
      <c r="A273" s="102"/>
      <c r="I273" s="103"/>
      <c r="J273" s="104"/>
      <c r="K273" s="76"/>
      <c r="L273" s="76"/>
      <c r="M273" s="103"/>
      <c r="N273" s="103"/>
    </row>
    <row r="274" spans="1:14">
      <c r="A274" s="102"/>
      <c r="I274" s="103"/>
      <c r="J274" s="104"/>
      <c r="K274" s="76"/>
      <c r="L274" s="76"/>
      <c r="M274" s="103"/>
      <c r="N274" s="103"/>
    </row>
    <row r="275" spans="1:14">
      <c r="A275" s="102"/>
      <c r="I275" s="103"/>
      <c r="J275" s="104"/>
      <c r="K275" s="76"/>
      <c r="L275" s="76"/>
      <c r="M275" s="103"/>
      <c r="N275" s="103"/>
    </row>
    <row r="276" spans="1:14">
      <c r="A276" s="102"/>
      <c r="I276" s="103"/>
      <c r="J276" s="104"/>
      <c r="K276" s="76"/>
      <c r="L276" s="76"/>
      <c r="M276" s="103"/>
      <c r="N276" s="103"/>
    </row>
    <row r="277" spans="1:14">
      <c r="A277" s="102"/>
      <c r="I277" s="103"/>
      <c r="J277" s="104"/>
      <c r="K277" s="76"/>
      <c r="L277" s="76"/>
      <c r="M277" s="103"/>
      <c r="N277" s="103"/>
    </row>
    <row r="278" spans="1:14">
      <c r="A278" s="102"/>
      <c r="I278" s="103"/>
      <c r="J278" s="104"/>
      <c r="K278" s="76"/>
      <c r="L278" s="76"/>
      <c r="M278" s="103"/>
      <c r="N278" s="103"/>
    </row>
    <row r="279" spans="1:14">
      <c r="A279" s="102"/>
      <c r="I279" s="103"/>
      <c r="J279" s="104"/>
      <c r="K279" s="76"/>
      <c r="L279" s="76"/>
      <c r="M279" s="103"/>
      <c r="N279" s="103"/>
    </row>
    <row r="280" spans="1:14">
      <c r="A280" s="102"/>
      <c r="I280" s="103"/>
      <c r="J280" s="104"/>
      <c r="K280" s="76"/>
      <c r="L280" s="76"/>
      <c r="M280" s="103"/>
      <c r="N280" s="103"/>
    </row>
    <row r="281" spans="1:14">
      <c r="A281" s="102"/>
      <c r="I281" s="103"/>
      <c r="J281" s="104"/>
      <c r="K281" s="76"/>
      <c r="L281" s="76"/>
      <c r="M281" s="103"/>
      <c r="N281" s="103"/>
    </row>
    <row r="282" spans="1:14">
      <c r="A282" s="102"/>
      <c r="I282" s="103"/>
      <c r="J282" s="104"/>
      <c r="K282" s="76"/>
      <c r="L282" s="76"/>
      <c r="M282" s="103"/>
      <c r="N282" s="103"/>
    </row>
    <row r="283" spans="1:14">
      <c r="A283" s="102"/>
      <c r="I283" s="103"/>
      <c r="J283" s="104"/>
      <c r="K283" s="76"/>
      <c r="L283" s="76"/>
      <c r="M283" s="103"/>
      <c r="N283" s="103"/>
    </row>
    <row r="284" spans="1:14">
      <c r="A284" s="102"/>
      <c r="I284" s="103"/>
      <c r="J284" s="104"/>
      <c r="K284" s="76"/>
      <c r="L284" s="76"/>
      <c r="M284" s="103"/>
      <c r="N284" s="103"/>
    </row>
    <row r="285" spans="1:14">
      <c r="A285" s="102"/>
      <c r="I285" s="103"/>
      <c r="J285" s="104"/>
      <c r="K285" s="76"/>
      <c r="L285" s="76"/>
      <c r="M285" s="103"/>
      <c r="N285" s="103"/>
    </row>
    <row r="286" spans="1:14">
      <c r="A286" s="102"/>
      <c r="I286" s="103"/>
      <c r="J286" s="104"/>
      <c r="K286" s="76"/>
      <c r="L286" s="76"/>
      <c r="M286" s="103"/>
      <c r="N286" s="103"/>
    </row>
    <row r="287" spans="1:14">
      <c r="A287" s="102"/>
      <c r="I287" s="103"/>
      <c r="J287" s="104"/>
      <c r="K287" s="76"/>
      <c r="L287" s="76"/>
      <c r="M287" s="103"/>
      <c r="N287" s="103"/>
    </row>
    <row r="288" spans="1:14">
      <c r="A288" s="102"/>
      <c r="I288" s="103"/>
      <c r="J288" s="104"/>
      <c r="K288" s="76"/>
      <c r="L288" s="76"/>
      <c r="M288" s="103"/>
      <c r="N288" s="103"/>
    </row>
    <row r="289" spans="1:14">
      <c r="A289" s="102"/>
      <c r="I289" s="103"/>
      <c r="J289" s="104"/>
      <c r="K289" s="76"/>
      <c r="L289" s="76"/>
      <c r="M289" s="103"/>
      <c r="N289" s="103"/>
    </row>
    <row r="290" spans="1:14">
      <c r="A290" s="102"/>
      <c r="I290" s="103"/>
      <c r="J290" s="104"/>
      <c r="K290" s="76"/>
      <c r="L290" s="76"/>
      <c r="M290" s="103"/>
      <c r="N290" s="103"/>
    </row>
    <row r="291" spans="1:14">
      <c r="A291" s="102"/>
      <c r="I291" s="103"/>
      <c r="J291" s="104"/>
      <c r="K291" s="76"/>
      <c r="L291" s="76"/>
      <c r="M291" s="103"/>
      <c r="N291" s="103"/>
    </row>
    <row r="292" spans="1:14">
      <c r="A292" s="102"/>
      <c r="I292" s="103"/>
      <c r="J292" s="104"/>
      <c r="K292" s="76"/>
      <c r="L292" s="76"/>
      <c r="M292" s="103"/>
      <c r="N292" s="103"/>
    </row>
    <row r="293" spans="1:14">
      <c r="A293" s="102"/>
      <c r="I293" s="103"/>
      <c r="J293" s="104"/>
      <c r="K293" s="76"/>
      <c r="L293" s="76"/>
      <c r="M293" s="103"/>
      <c r="N293" s="103"/>
    </row>
    <row r="294" spans="1:14">
      <c r="A294" s="102"/>
      <c r="I294" s="103"/>
      <c r="J294" s="104"/>
      <c r="K294" s="76"/>
      <c r="L294" s="76"/>
      <c r="M294" s="103"/>
      <c r="N294" s="103"/>
    </row>
    <row r="295" spans="1:14">
      <c r="A295" s="102"/>
      <c r="I295" s="103"/>
      <c r="J295" s="104"/>
      <c r="K295" s="76"/>
      <c r="L295" s="76"/>
      <c r="M295" s="103"/>
      <c r="N295" s="103"/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2013-11-10T21:15:09Z</dcterms:modified>
</cp:coreProperties>
</file>