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D13" i="2"/>
  <c r="D15" i="2"/>
  <c r="F15" i="2"/>
  <c r="J16" i="2"/>
  <c r="Q21" i="2"/>
  <c r="R21" i="2"/>
  <c r="B45" i="1"/>
  <c r="B34" i="1"/>
  <c r="B32" i="1"/>
  <c r="B33" i="1"/>
  <c r="B31" i="1"/>
  <c r="B39" i="1"/>
  <c r="B40" i="1"/>
  <c r="D16" i="2"/>
  <c r="D14" i="2"/>
  <c r="J15" i="2"/>
  <c r="B38" i="1"/>
  <c r="B35" i="1"/>
  <c r="B36" i="1"/>
  <c r="B44" i="1"/>
  <c r="F13" i="2"/>
  <c r="F14" i="2"/>
  <c r="H13" i="2"/>
  <c r="B42" i="1"/>
  <c r="B43" i="1"/>
  <c r="B18" i="1"/>
  <c r="I45" i="2"/>
  <c r="I47" i="2"/>
  <c r="I49" i="2"/>
  <c r="I43" i="2"/>
  <c r="I51" i="2"/>
  <c r="I58" i="2"/>
  <c r="I59" i="2"/>
  <c r="I46" i="2"/>
  <c r="I50" i="2"/>
  <c r="I52" i="2"/>
  <c r="I53" i="2"/>
  <c r="I60" i="2"/>
  <c r="I61" i="2"/>
  <c r="I68" i="2"/>
  <c r="I69" i="2"/>
  <c r="I76" i="2"/>
  <c r="I77" i="2"/>
  <c r="I42" i="2"/>
  <c r="I22" i="2"/>
  <c r="I29" i="2"/>
  <c r="I30" i="2"/>
  <c r="I32" i="2"/>
  <c r="I34" i="2"/>
  <c r="I36" i="2"/>
  <c r="I54" i="2"/>
  <c r="I40" i="2"/>
  <c r="I24" i="2"/>
  <c r="I75" i="2"/>
  <c r="I82" i="2"/>
  <c r="I37" i="2"/>
  <c r="I23" i="2"/>
  <c r="I31" i="2"/>
  <c r="I67" i="2"/>
  <c r="I74" i="2"/>
  <c r="I80" i="2"/>
  <c r="I33" i="2"/>
  <c r="I44" i="2"/>
  <c r="I65" i="2"/>
  <c r="I66" i="2"/>
  <c r="I71" i="2"/>
  <c r="I72" i="2"/>
  <c r="I78" i="2"/>
  <c r="I41" i="2"/>
  <c r="I26" i="2"/>
  <c r="I27" i="2"/>
  <c r="I35" i="2"/>
  <c r="I56" i="2"/>
  <c r="I63" i="2"/>
  <c r="I64" i="2"/>
  <c r="I70" i="2"/>
  <c r="I83" i="2"/>
  <c r="I39" i="2"/>
  <c r="I25" i="2"/>
  <c r="I21" i="2"/>
  <c r="I55" i="2"/>
  <c r="I62" i="2"/>
  <c r="I81" i="2"/>
  <c r="I38" i="2"/>
  <c r="H14" i="2"/>
  <c r="I48" i="2"/>
  <c r="I57" i="2"/>
  <c r="I73" i="2"/>
  <c r="I79" i="2"/>
  <c r="I28" i="2"/>
  <c r="J57" i="2"/>
  <c r="K57" i="2"/>
  <c r="L57" i="2"/>
  <c r="M57" i="2"/>
  <c r="N57" i="2"/>
  <c r="J25" i="2"/>
  <c r="M25" i="2"/>
  <c r="N25" i="2"/>
  <c r="K25" i="2"/>
  <c r="L25" i="2"/>
  <c r="J27" i="2"/>
  <c r="K27" i="2"/>
  <c r="L27" i="2"/>
  <c r="M27" i="2"/>
  <c r="N27" i="2"/>
  <c r="K44" i="2"/>
  <c r="L44" i="2"/>
  <c r="J44" i="2"/>
  <c r="M44" i="2"/>
  <c r="N44" i="2"/>
  <c r="J82" i="2"/>
  <c r="K82" i="2"/>
  <c r="L82" i="2"/>
  <c r="M82" i="2"/>
  <c r="N82" i="2"/>
  <c r="M30" i="2"/>
  <c r="N30" i="2"/>
  <c r="J30" i="2"/>
  <c r="K30" i="2"/>
  <c r="L30" i="2"/>
  <c r="M61" i="2"/>
  <c r="N61" i="2"/>
  <c r="J61" i="2"/>
  <c r="K61" i="2"/>
  <c r="L61" i="2"/>
  <c r="J51" i="2"/>
  <c r="K51" i="2"/>
  <c r="L51" i="2"/>
  <c r="M51" i="2"/>
  <c r="N51" i="2"/>
  <c r="J28" i="2"/>
  <c r="K28" i="2"/>
  <c r="L28" i="2"/>
  <c r="M28" i="2"/>
  <c r="N28" i="2"/>
  <c r="J62" i="2"/>
  <c r="M62" i="2"/>
  <c r="N62" i="2"/>
  <c r="K62" i="2"/>
  <c r="L62" i="2"/>
  <c r="M63" i="2"/>
  <c r="N63" i="2"/>
  <c r="J63" i="2"/>
  <c r="K63" i="2"/>
  <c r="L63" i="2"/>
  <c r="M71" i="2"/>
  <c r="N71" i="2"/>
  <c r="K71" i="2"/>
  <c r="L71" i="2"/>
  <c r="J71" i="2"/>
  <c r="K31" i="2"/>
  <c r="L31" i="2"/>
  <c r="J31" i="2"/>
  <c r="M31" i="2"/>
  <c r="N31" i="2"/>
  <c r="M36" i="2"/>
  <c r="N36" i="2"/>
  <c r="J36" i="2"/>
  <c r="K36" i="2"/>
  <c r="L36" i="2"/>
  <c r="J76" i="2"/>
  <c r="M76" i="2"/>
  <c r="N76" i="2"/>
  <c r="K76" i="2"/>
  <c r="L76" i="2"/>
  <c r="K46" i="2"/>
  <c r="L46" i="2"/>
  <c r="J46" i="2"/>
  <c r="M46" i="2"/>
  <c r="N46" i="2"/>
  <c r="M79" i="2"/>
  <c r="N79" i="2"/>
  <c r="K79" i="2"/>
  <c r="L79" i="2"/>
  <c r="J79" i="2"/>
  <c r="J14" i="2"/>
  <c r="J13" i="2"/>
  <c r="K73" i="2"/>
  <c r="L73" i="2"/>
  <c r="J73" i="2"/>
  <c r="M73" i="2"/>
  <c r="N73" i="2"/>
  <c r="J38" i="2"/>
  <c r="M38" i="2"/>
  <c r="N38" i="2"/>
  <c r="K38" i="2"/>
  <c r="L38" i="2"/>
  <c r="K21" i="2"/>
  <c r="L21" i="2"/>
  <c r="M21" i="2"/>
  <c r="N21" i="2"/>
  <c r="J21" i="2"/>
  <c r="J70" i="2"/>
  <c r="M70" i="2"/>
  <c r="N70" i="2"/>
  <c r="K70" i="2"/>
  <c r="L70" i="2"/>
  <c r="K35" i="2"/>
  <c r="L35" i="2"/>
  <c r="J35" i="2"/>
  <c r="M35" i="2"/>
  <c r="N35" i="2"/>
  <c r="J78" i="2"/>
  <c r="M78" i="2"/>
  <c r="N78" i="2"/>
  <c r="K78" i="2"/>
  <c r="L78" i="2"/>
  <c r="K65" i="2"/>
  <c r="L65" i="2"/>
  <c r="J65" i="2"/>
  <c r="M65" i="2"/>
  <c r="N65" i="2"/>
  <c r="J74" i="2"/>
  <c r="K74" i="2"/>
  <c r="L74" i="2"/>
  <c r="M74" i="2"/>
  <c r="N74" i="2"/>
  <c r="M37" i="2"/>
  <c r="N37" i="2"/>
  <c r="K37" i="2"/>
  <c r="L37" i="2"/>
  <c r="J37" i="2"/>
  <c r="J40" i="2"/>
  <c r="K40" i="2"/>
  <c r="L40" i="2"/>
  <c r="M40" i="2"/>
  <c r="N40" i="2"/>
  <c r="M32" i="2"/>
  <c r="N32" i="2"/>
  <c r="J32" i="2"/>
  <c r="K32" i="2"/>
  <c r="L32" i="2"/>
  <c r="J42" i="2"/>
  <c r="K42" i="2"/>
  <c r="L42" i="2"/>
  <c r="M42" i="2"/>
  <c r="N42" i="2"/>
  <c r="J68" i="2"/>
  <c r="M68" i="2"/>
  <c r="N68" i="2"/>
  <c r="K68" i="2"/>
  <c r="L68" i="2"/>
  <c r="J52" i="2"/>
  <c r="M52" i="2"/>
  <c r="N52" i="2"/>
  <c r="K52" i="2"/>
  <c r="L52" i="2"/>
  <c r="J58" i="2"/>
  <c r="K58" i="2"/>
  <c r="L58" i="2"/>
  <c r="M58" i="2"/>
  <c r="N58" i="2"/>
  <c r="M47" i="2"/>
  <c r="N47" i="2"/>
  <c r="J47" i="2"/>
  <c r="K47" i="2"/>
  <c r="L47" i="2"/>
  <c r="K81" i="2"/>
  <c r="L81" i="2"/>
  <c r="M81" i="2"/>
  <c r="N81" i="2"/>
  <c r="J81" i="2"/>
  <c r="J64" i="2"/>
  <c r="K64" i="2"/>
  <c r="L64" i="2"/>
  <c r="M64" i="2"/>
  <c r="N64" i="2"/>
  <c r="J72" i="2"/>
  <c r="K72" i="2"/>
  <c r="L72" i="2"/>
  <c r="M72" i="2"/>
  <c r="N72" i="2"/>
  <c r="J67" i="2"/>
  <c r="K67" i="2"/>
  <c r="L67" i="2"/>
  <c r="M67" i="2"/>
  <c r="N67" i="2"/>
  <c r="J54" i="2"/>
  <c r="M54" i="2"/>
  <c r="N54" i="2"/>
  <c r="K54" i="2"/>
  <c r="L54" i="2"/>
  <c r="M77" i="2"/>
  <c r="N77" i="2"/>
  <c r="J77" i="2"/>
  <c r="K77" i="2"/>
  <c r="L77" i="2"/>
  <c r="K50" i="2"/>
  <c r="L50" i="2"/>
  <c r="J50" i="2"/>
  <c r="M50" i="2"/>
  <c r="N50" i="2"/>
  <c r="M45" i="2"/>
  <c r="N45" i="2"/>
  <c r="J45" i="2"/>
  <c r="K45" i="2"/>
  <c r="L45" i="2"/>
  <c r="K48" i="2"/>
  <c r="L48" i="2"/>
  <c r="J48" i="2"/>
  <c r="M48" i="2"/>
  <c r="N48" i="2"/>
  <c r="K39" i="2"/>
  <c r="L39" i="2"/>
  <c r="J39" i="2"/>
  <c r="M39" i="2"/>
  <c r="N39" i="2"/>
  <c r="K26" i="2"/>
  <c r="L26" i="2"/>
  <c r="J26" i="2"/>
  <c r="M26" i="2"/>
  <c r="N26" i="2"/>
  <c r="K33" i="2"/>
  <c r="L33" i="2"/>
  <c r="J33" i="2"/>
  <c r="M33" i="2"/>
  <c r="N33" i="2"/>
  <c r="J75" i="2"/>
  <c r="M75" i="2"/>
  <c r="N75" i="2"/>
  <c r="K75" i="2"/>
  <c r="L75" i="2"/>
  <c r="J29" i="2"/>
  <c r="M29" i="2"/>
  <c r="N29" i="2"/>
  <c r="K29" i="2"/>
  <c r="L29" i="2"/>
  <c r="J60" i="2"/>
  <c r="M60" i="2"/>
  <c r="N60" i="2"/>
  <c r="K60" i="2"/>
  <c r="L60" i="2"/>
  <c r="J43" i="2"/>
  <c r="M43" i="2"/>
  <c r="N43" i="2"/>
  <c r="K43" i="2"/>
  <c r="L43" i="2"/>
  <c r="B20" i="1"/>
  <c r="B21" i="1"/>
  <c r="B22" i="1"/>
  <c r="B19" i="1"/>
  <c r="K55" i="2"/>
  <c r="L55" i="2"/>
  <c r="M55" i="2"/>
  <c r="N55" i="2"/>
  <c r="J55" i="2"/>
  <c r="J83" i="2"/>
  <c r="M83" i="2"/>
  <c r="N83" i="2"/>
  <c r="K83" i="2"/>
  <c r="L83" i="2"/>
  <c r="J56" i="2"/>
  <c r="K56" i="2"/>
  <c r="L56" i="2"/>
  <c r="M56" i="2"/>
  <c r="N56" i="2"/>
  <c r="J41" i="2"/>
  <c r="M41" i="2"/>
  <c r="N41" i="2"/>
  <c r="K41" i="2"/>
  <c r="L41" i="2"/>
  <c r="J66" i="2"/>
  <c r="K66" i="2"/>
  <c r="L66" i="2"/>
  <c r="M66" i="2"/>
  <c r="N66" i="2"/>
  <c r="J80" i="2"/>
  <c r="K80" i="2"/>
  <c r="L80" i="2"/>
  <c r="M80" i="2"/>
  <c r="N80" i="2"/>
  <c r="J23" i="2"/>
  <c r="M23" i="2"/>
  <c r="N23" i="2"/>
  <c r="K23" i="2"/>
  <c r="L23" i="2"/>
  <c r="M24" i="2"/>
  <c r="N24" i="2"/>
  <c r="J24" i="2"/>
  <c r="K24" i="2"/>
  <c r="L24" i="2"/>
  <c r="M34" i="2"/>
  <c r="N34" i="2"/>
  <c r="K34" i="2"/>
  <c r="L34" i="2"/>
  <c r="J34" i="2"/>
  <c r="K22" i="2"/>
  <c r="L22" i="2"/>
  <c r="M22" i="2"/>
  <c r="N22" i="2"/>
  <c r="J22" i="2"/>
  <c r="M69" i="2"/>
  <c r="N69" i="2"/>
  <c r="J69" i="2"/>
  <c r="K69" i="2"/>
  <c r="L69" i="2"/>
  <c r="M53" i="2"/>
  <c r="N53" i="2"/>
  <c r="J53" i="2"/>
  <c r="K53" i="2"/>
  <c r="L53" i="2"/>
  <c r="J59" i="2"/>
  <c r="K59" i="2"/>
  <c r="L59" i="2"/>
  <c r="M59" i="2"/>
  <c r="N59" i="2"/>
  <c r="M49" i="2"/>
  <c r="N49" i="2"/>
  <c r="J49" i="2"/>
  <c r="K49" i="2"/>
  <c r="L49" i="2"/>
  <c r="B24" i="1"/>
  <c r="B23" i="1"/>
</calcChain>
</file>

<file path=xl/sharedStrings.xml><?xml version="1.0" encoding="utf-8"?>
<sst xmlns="http://schemas.openxmlformats.org/spreadsheetml/2006/main" count="182" uniqueCount="155">
  <si>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</si>
  <si>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</si>
  <si>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</si>
  <si>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</si>
  <si>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</si>
  <si>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</si>
  <si>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</si>
  <si>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</si>
  <si>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</si>
  <si>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</si>
  <si>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</si>
  <si>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</si>
  <si>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</si>
  <si>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</si>
  <si>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</si>
  <si>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</si>
  <si>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</si>
  <si>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</si>
  <si>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</si>
  <si>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</si>
  <si>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</si>
  <si>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</si>
  <si>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</si>
  <si>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</si>
  <si>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</si>
  <si>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</si>
  <si>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</si>
  <si>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</si>
  <si>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</si>
  <si>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</si>
  <si>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</si>
  <si>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</si>
  <si>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</si>
  <si>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</si>
  <si>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</si>
  <si>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</si>
  <si>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</si>
  <si>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</si>
  <si>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</si>
  <si>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</si>
  <si>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</si>
  <si>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</si>
  <si>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</si>
  <si>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</si>
  <si>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</si>
  <si>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</si>
  <si>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</si>
  <si>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</si>
  <si>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</si>
  <si>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</si>
  <si>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</si>
  <si>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</si>
  <si>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</si>
  <si>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</si>
  <si>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</si>
  <si>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</si>
  <si>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</si>
  <si>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</si>
  <si>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</si>
  <si>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</si>
  <si>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</si>
  <si>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</si>
  <si>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</si>
  <si>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</si>
  <si>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</si>
  <si>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</si>
  <si>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</si>
  <si>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</si>
  <si>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</si>
  <si>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</si>
  <si>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</si>
  <si>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</si>
  <si>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</si>
  <si>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</si>
  <si>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</si>
  <si>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</si>
  <si>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</si>
  <si>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</si>
  <si>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</si>
  <si>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</si>
  <si>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</si>
  <si>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</si>
  <si>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</si>
  <si>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</si>
  <si>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</si>
  <si>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</si>
  <si>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</si>
  <si>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</si>
  <si>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</si>
  <si>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</si>
  <si>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</si>
  <si>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</si>
  <si>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11:04:36</t>
  </si>
  <si>
    <t xml:space="preserve">   11:04:47</t>
  </si>
  <si>
    <t xml:space="preserve">   11:04:57</t>
  </si>
  <si>
    <t xml:space="preserve">   11:05:07</t>
  </si>
  <si>
    <t xml:space="preserve">   11:05:17</t>
  </si>
  <si>
    <t xml:space="preserve">   11:05:27</t>
  </si>
  <si>
    <t xml:space="preserve">   11:05:37</t>
  </si>
  <si>
    <t xml:space="preserve">   11:05:47</t>
  </si>
  <si>
    <t xml:space="preserve">   11:05:57</t>
  </si>
  <si>
    <t xml:space="preserve">   11:06:07</t>
  </si>
  <si>
    <t xml:space="preserve">   11:06:17</t>
  </si>
  <si>
    <t xml:space="preserve">   11:06:27</t>
  </si>
  <si>
    <t xml:space="preserve">   11:06:37</t>
  </si>
  <si>
    <t xml:space="preserve">   11:06:47</t>
  </si>
  <si>
    <t xml:space="preserve">   11:06:57</t>
  </si>
  <si>
    <t xml:space="preserve">   11:07:07</t>
  </si>
  <si>
    <t xml:space="preserve">   11:07:17</t>
  </si>
  <si>
    <t xml:space="preserve">   11:07:27</t>
  </si>
  <si>
    <t xml:space="preserve">   11:07:37</t>
  </si>
  <si>
    <t xml:space="preserve">   11:07:47</t>
  </si>
  <si>
    <t xml:space="preserve">   11:07:57</t>
  </si>
  <si>
    <t xml:space="preserve">   11:08:07</t>
  </si>
  <si>
    <t xml:space="preserve">   11:08:17</t>
  </si>
  <si>
    <t xml:space="preserve">   11:08:27</t>
  </si>
  <si>
    <t xml:space="preserve">   11:08:37</t>
  </si>
  <si>
    <t xml:space="preserve">   11:08:47</t>
  </si>
  <si>
    <t xml:space="preserve">   11:08:57</t>
  </si>
  <si>
    <t xml:space="preserve">   11:09:07</t>
  </si>
  <si>
    <t xml:space="preserve">   11:09:17</t>
  </si>
  <si>
    <t xml:space="preserve">   11:09:27</t>
  </si>
  <si>
    <t xml:space="preserve">   11:09:37</t>
  </si>
  <si>
    <t xml:space="preserve">   11:09:47</t>
  </si>
  <si>
    <t xml:space="preserve">   11:09:57</t>
  </si>
  <si>
    <t xml:space="preserve">   11:10:07</t>
  </si>
  <si>
    <t xml:space="preserve">   11:10:17</t>
  </si>
  <si>
    <t xml:space="preserve">   11:10:27</t>
  </si>
  <si>
    <t xml:space="preserve">   11:10:37</t>
  </si>
  <si>
    <t xml:space="preserve">   11:10:47</t>
  </si>
  <si>
    <t xml:space="preserve">   11:10:57</t>
  </si>
  <si>
    <t xml:space="preserve">   11:11:07</t>
  </si>
  <si>
    <t xml:space="preserve">   11:11:17</t>
  </si>
  <si>
    <t xml:space="preserve">   11:11:27</t>
  </si>
  <si>
    <t xml:space="preserve">   11:11:37</t>
  </si>
  <si>
    <t xml:space="preserve">   11:11:47</t>
  </si>
  <si>
    <t xml:space="preserve">   11:11:57</t>
  </si>
  <si>
    <t xml:space="preserve">   11:12:07</t>
  </si>
  <si>
    <t xml:space="preserve">   11:12:17</t>
  </si>
  <si>
    <t xml:space="preserve">   11:12:27</t>
  </si>
  <si>
    <t xml:space="preserve">   11:12:37</t>
  </si>
  <si>
    <t xml:space="preserve">   11:12:47</t>
  </si>
  <si>
    <t xml:space="preserve">   11:12:57</t>
  </si>
  <si>
    <t xml:space="preserve">   11:13:08</t>
  </si>
  <si>
    <t xml:space="preserve">   11:13:18</t>
  </si>
  <si>
    <t xml:space="preserve">   11:13:27</t>
  </si>
  <si>
    <t xml:space="preserve">   11:13:37</t>
  </si>
  <si>
    <t xml:space="preserve">   11:13:47</t>
  </si>
  <si>
    <t xml:space="preserve">   11:13:57</t>
  </si>
  <si>
    <t xml:space="preserve">   11:14:07</t>
  </si>
  <si>
    <t xml:space="preserve">   11:14:17</t>
  </si>
  <si>
    <t xml:space="preserve">   11:14:27</t>
  </si>
  <si>
    <t xml:space="preserve">   11:14:37</t>
  </si>
  <si>
    <t xml:space="preserve">   11:14:47</t>
  </si>
  <si>
    <t xml:space="preserve">   11:14:57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</si>
</sst>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wrapText="1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0" fontId="4" fillId="0" borderId="25" xfId="0" applyFont="1" applyFill="1" applyBorder="1" applyAlignment="1">
      <alignment wrapText="1"/>
    </xf>
    <xf numFmtId="0" fontId="4" fillId="0" borderId="26" xfId="0" applyFont="1" applyFill="1" applyBorder="1" applyAlignment="1">
      <alignment horizontal="right" wrapText="1"/>
    </xf>
    <xf numFmtId="0" fontId="1" fillId="0" borderId="22" xfId="0" applyFont="1" applyFill="1" applyBorder="1" applyAlignment="1">
      <alignment horizontal="right" wrapText="1"/>
    </xf>
    <xf numFmtId="0" fontId="4" fillId="0" borderId="24" xfId="0" applyFont="1" applyFill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9" xfId="0" applyFont="1" applyBorder="1" applyAlignment="1">
      <alignment wrapText="1"/>
    </xf>
    <xf numFmtId="0" fontId="4" fillId="0" borderId="21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994429955589"/>
                  <c:y val="-0.36177621391682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values'!$N$27:$N$91</c:f>
              <c:numCache>
                <c:formatCode>0.00</c:formatCode>
                <c:ptCount val="65"/>
                <c:pt idx="0">
                  <c:v>258.7367390969055</c:v>
                </c:pt>
                <c:pt idx="1">
                  <c:v>259.1868723660857</c:v>
                </c:pt>
                <c:pt idx="2">
                  <c:v>257.1682411205036</c:v>
                </c:pt>
                <c:pt idx="3">
                  <c:v>259.6378947817476</c:v>
                </c:pt>
                <c:pt idx="4">
                  <c:v>257.8391306886915</c:v>
                </c:pt>
                <c:pt idx="5">
                  <c:v>254.9461783218602</c:v>
                </c:pt>
                <c:pt idx="6">
                  <c:v>258.0632012498471</c:v>
                </c:pt>
                <c:pt idx="7">
                  <c:v>256.4993286756198</c:v>
                </c:pt>
                <c:pt idx="8">
                  <c:v>256.7220802892574</c:v>
                </c:pt>
                <c:pt idx="9">
                  <c:v>256.0544816195144</c:v>
                </c:pt>
                <c:pt idx="10">
                  <c:v>255.3200777188569</c:v>
                </c:pt>
                <c:pt idx="11">
                  <c:v>255.5417934657417</c:v>
                </c:pt>
                <c:pt idx="12">
                  <c:v>255.763727226699</c:v>
                </c:pt>
                <c:pt idx="13">
                  <c:v>254.4353891763687</c:v>
                </c:pt>
                <c:pt idx="14">
                  <c:v>256.8766762514188</c:v>
                </c:pt>
                <c:pt idx="15">
                  <c:v>255.763727226699</c:v>
                </c:pt>
                <c:pt idx="16">
                  <c:v>256.2082499334047</c:v>
                </c:pt>
                <c:pt idx="17">
                  <c:v>256.8096999560497</c:v>
                </c:pt>
                <c:pt idx="18">
                  <c:v>254.3677792818434</c:v>
                </c:pt>
                <c:pt idx="19">
                  <c:v>253.7063723863943</c:v>
                </c:pt>
                <c:pt idx="20">
                  <c:v>256.8096999560497</c:v>
                </c:pt>
                <c:pt idx="21">
                  <c:v>253.0469102038994</c:v>
                </c:pt>
                <c:pt idx="22">
                  <c:v>254.8098013832343</c:v>
                </c:pt>
                <c:pt idx="23">
                  <c:v>254.3677792818434</c:v>
                </c:pt>
                <c:pt idx="24">
                  <c:v>254.5886817261808</c:v>
                </c:pt>
                <c:pt idx="25">
                  <c:v>254.4353891763687</c:v>
                </c:pt>
                <c:pt idx="26">
                  <c:v>256.430839451518</c:v>
                </c:pt>
                <c:pt idx="27">
                  <c:v>255.763727226699</c:v>
                </c:pt>
                <c:pt idx="28">
                  <c:v>257.0999241081665</c:v>
                </c:pt>
                <c:pt idx="29">
                  <c:v>254.6562357137282</c:v>
                </c:pt>
                <c:pt idx="30">
                  <c:v>257.1682411205036</c:v>
                </c:pt>
                <c:pt idx="31">
                  <c:v>259.1868723660857</c:v>
                </c:pt>
                <c:pt idx="32">
                  <c:v>257.1682411205036</c:v>
                </c:pt>
                <c:pt idx="33">
                  <c:v>257.9086892503108</c:v>
                </c:pt>
                <c:pt idx="34">
                  <c:v>257.0148349500944</c:v>
                </c:pt>
                <c:pt idx="35">
                  <c:v>257.684896089615</c:v>
                </c:pt>
                <c:pt idx="36">
                  <c:v>257.0148349500944</c:v>
                </c:pt>
                <c:pt idx="37">
                  <c:v>257.9086892503108</c:v>
                </c:pt>
                <c:pt idx="38">
                  <c:v>258.1327026144451</c:v>
                </c:pt>
                <c:pt idx="39">
                  <c:v>257.0148349500944</c:v>
                </c:pt>
                <c:pt idx="40">
                  <c:v>259.0309638810537</c:v>
                </c:pt>
                <c:pt idx="41">
                  <c:v>257.4613228443343</c:v>
                </c:pt>
                <c:pt idx="42">
                  <c:v>257.9086892503108</c:v>
                </c:pt>
                <c:pt idx="43">
                  <c:v>258.3569364704755</c:v>
                </c:pt>
                <c:pt idx="44">
                  <c:v>255.6806194170807</c:v>
                </c:pt>
                <c:pt idx="45">
                  <c:v>257.0148349500944</c:v>
                </c:pt>
                <c:pt idx="46">
                  <c:v>256.7220802892574</c:v>
                </c:pt>
                <c:pt idx="47">
                  <c:v>254.504376767234</c:v>
                </c:pt>
                <c:pt idx="48">
                  <c:v>256.0544816195144</c:v>
                </c:pt>
                <c:pt idx="49">
                  <c:v>257.391650912531</c:v>
                </c:pt>
                <c:pt idx="50">
                  <c:v>256.2767958810819</c:v>
                </c:pt>
                <c:pt idx="51">
                  <c:v>255.1674041954459</c:v>
                </c:pt>
                <c:pt idx="52">
                  <c:v>255.6105075529308</c:v>
                </c:pt>
                <c:pt idx="53">
                  <c:v>257.1682411205036</c:v>
                </c:pt>
                <c:pt idx="54">
                  <c:v>256.2767958810819</c:v>
                </c:pt>
                <c:pt idx="55">
                  <c:v>256.7220802892574</c:v>
                </c:pt>
                <c:pt idx="56">
                  <c:v>252.9648687087802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024904"/>
        <c:axId val="-2097916520"/>
      </c:scatterChart>
      <c:valAx>
        <c:axId val="-2098024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916520"/>
        <c:crosses val="autoZero"/>
        <c:crossBetween val="midCat"/>
      </c:valAx>
      <c:valAx>
        <c:axId val="-2097916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8024904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1" sqref="G11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6" t="s">
        <v>73</v>
      </c>
      <c r="B3" s="126"/>
      <c r="C3" s="126"/>
      <c r="D3" s="126"/>
      <c r="E3" s="127"/>
    </row>
    <row r="4" spans="1:5" ht="15">
      <c r="A4" s="125" t="s">
        <v>1</v>
      </c>
      <c r="B4" s="125"/>
      <c r="C4" s="125"/>
      <c r="D4" s="125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58.62</v>
      </c>
      <c r="C7" s="13" t="s">
        <v>4</v>
      </c>
      <c r="D7" s="13"/>
      <c r="E7" s="14"/>
    </row>
    <row r="8" spans="1:5">
      <c r="A8" s="11" t="s">
        <v>5</v>
      </c>
      <c r="B8">
        <v>31.05</v>
      </c>
      <c r="C8" s="13" t="s">
        <v>6</v>
      </c>
      <c r="D8" s="13"/>
      <c r="E8" s="14"/>
    </row>
    <row r="9" spans="1:5">
      <c r="A9" s="11" t="s">
        <v>7</v>
      </c>
      <c r="B9" s="12">
        <v>30.5</v>
      </c>
      <c r="C9" s="13" t="s">
        <v>8</v>
      </c>
      <c r="D9" s="13"/>
      <c r="E9" s="14"/>
    </row>
    <row r="10" spans="1:5">
      <c r="A10" s="11" t="s">
        <v>9</v>
      </c>
      <c r="B10">
        <v>23.3</v>
      </c>
      <c r="C10" s="13" t="s">
        <v>10</v>
      </c>
      <c r="D10" s="13"/>
      <c r="E10" s="14"/>
    </row>
    <row r="11" spans="1:5">
      <c r="A11" s="11" t="s">
        <v>11</v>
      </c>
      <c r="B11">
        <v>17.899999999999999</v>
      </c>
      <c r="C11" s="13" t="s">
        <v>12</v>
      </c>
      <c r="D11" s="13"/>
      <c r="E11" s="14"/>
    </row>
    <row r="12" spans="1:5">
      <c r="A12" s="11" t="s">
        <v>13</v>
      </c>
      <c r="B12" s="15">
        <v>17.899999999999999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104.87786547406246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21.919473884079054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218.05719955759446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163.55680199636552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8.1930692716918028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8.1930692716918028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256.03341474036881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1.6677060446752692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1.6677060446752692</v>
      </c>
      <c r="C32" s="43"/>
      <c r="D32" s="43"/>
      <c r="E32" s="45"/>
    </row>
    <row r="33" spans="1:5">
      <c r="A33" s="42" t="s">
        <v>38</v>
      </c>
      <c r="B33" s="47">
        <f>TAN(B8*PI()/180)</f>
        <v>0.60204896821573484</v>
      </c>
      <c r="C33" s="43"/>
      <c r="D33" s="43"/>
      <c r="E33" s="45"/>
    </row>
    <row r="34" spans="1:5">
      <c r="A34" s="42" t="s">
        <v>39</v>
      </c>
      <c r="B34" s="47">
        <f>TAN(B9*PI()/180)</f>
        <v>0.58904501642055096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3.2842374310849687E-2</v>
      </c>
      <c r="C35" s="43"/>
      <c r="D35" s="43"/>
      <c r="E35" s="45"/>
    </row>
    <row r="36" spans="1:5">
      <c r="A36" s="42" t="s">
        <v>41</v>
      </c>
      <c r="B36" s="47">
        <f>B35+(B29*(B12-B11))</f>
        <v>3.2842374310849687E-2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157.6437768571989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14.27904607498408</v>
      </c>
      <c r="C39" s="48"/>
      <c r="D39" s="48"/>
      <c r="E39" s="45"/>
    </row>
    <row r="40" spans="1:5">
      <c r="A40" s="49" t="s">
        <v>44</v>
      </c>
      <c r="B40" s="48">
        <f>B33/B31-1</f>
        <v>-0.63899575099701456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1.6636524114165877E-5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4.4223061601837386E-3</v>
      </c>
      <c r="C43" s="48"/>
      <c r="D43" s="48"/>
      <c r="E43" s="50"/>
    </row>
    <row r="44" spans="1:5">
      <c r="A44" s="49" t="s">
        <v>47</v>
      </c>
      <c r="B44" s="48">
        <f>B34/B32-1</f>
        <v>-0.64679325933890941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topLeftCell="A5" workbookViewId="0">
      <selection activeCell="L11" sqref="L11"/>
    </sheetView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6" t="s">
        <v>73</v>
      </c>
      <c r="B3" s="126"/>
      <c r="C3" s="126"/>
      <c r="D3" s="126"/>
      <c r="E3" s="128"/>
      <c r="F3" s="128"/>
      <c r="G3" s="129"/>
      <c r="H3" s="129"/>
      <c r="I3" s="129"/>
      <c r="J3" s="129"/>
    </row>
    <row r="4" spans="1:18" ht="15">
      <c r="A4" s="125" t="s">
        <v>1</v>
      </c>
      <c r="B4" s="125"/>
      <c r="C4" s="125"/>
      <c r="D4" s="125"/>
      <c r="E4" s="129"/>
      <c r="F4" s="129"/>
      <c r="G4" s="129"/>
      <c r="H4" s="129"/>
      <c r="I4" s="129"/>
      <c r="J4" s="129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58.62</v>
      </c>
      <c r="C7" s="58" t="s">
        <v>50</v>
      </c>
      <c r="D7" s="59" t="s">
        <v>51</v>
      </c>
      <c r="E7">
        <v>23.3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31.05</v>
      </c>
      <c r="C8" s="64" t="s">
        <v>50</v>
      </c>
      <c r="D8" s="65" t="s">
        <v>54</v>
      </c>
      <c r="E8">
        <v>17.899999999999999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1.6677060446752692</v>
      </c>
      <c r="E13" s="83" t="s">
        <v>42</v>
      </c>
      <c r="F13" s="84">
        <f>$D$15/$D$13*1/$B$16*POWER(100,2)</f>
        <v>157.6437768571989</v>
      </c>
      <c r="G13" s="39" t="s">
        <v>40</v>
      </c>
      <c r="H13" s="84">
        <f>(-$F$14+(SQRT(POWER($F$14,2)-4*$F$13*$F$15)))/(2*$F$13)</f>
        <v>3.2842374310849687E-2</v>
      </c>
      <c r="I13" s="85" t="s">
        <v>45</v>
      </c>
      <c r="J13" s="86">
        <f>$D$16/$D$14*1/$B$16*POWER($H$14,2)</f>
        <v>1.6696337114897559E-5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1.6677060446752692</v>
      </c>
      <c r="E14" s="49" t="s">
        <v>43</v>
      </c>
      <c r="F14" s="48">
        <f>$D$15/$D$13*100+$D$15/$D$13*1/$B$16*100-$B$13*1/$B$16*100-100+$B$13*100</f>
        <v>14.27904607498408</v>
      </c>
      <c r="G14" s="42" t="s">
        <v>41</v>
      </c>
      <c r="H14" s="47">
        <f>$H$13+($B$15*(G21-$E$8))</f>
        <v>3.2842374310849687E-2</v>
      </c>
      <c r="I14" s="89" t="s">
        <v>46</v>
      </c>
      <c r="J14" s="50">
        <f>$D$16/$D$14*$H$14+$D$16/$D$14*1/$B$16*$H$14-$B$13*1/$B$16*$H$14-$H$14+$B$13*$H$14</f>
        <v>4.4658331812193371E-3</v>
      </c>
      <c r="P14" s="130" t="s">
        <v>78</v>
      </c>
      <c r="Q14" s="131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0.60204896821573484</v>
      </c>
      <c r="E15" s="49" t="s">
        <v>44</v>
      </c>
      <c r="F15" s="48">
        <f>$D$15/$D$13-1</f>
        <v>-0.63899575099701456</v>
      </c>
      <c r="G15" s="90"/>
      <c r="H15" s="48"/>
      <c r="I15" s="89" t="s">
        <v>47</v>
      </c>
      <c r="J15" s="50">
        <f>$D$16/$D$14-1</f>
        <v>-0.64552338139489773</v>
      </c>
      <c r="P15" s="121" t="s">
        <v>77</v>
      </c>
      <c r="Q15" s="122"/>
      <c r="R15" s="54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0.59116279954377904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23">
        <v>2.5999999999999999E-2</v>
      </c>
      <c r="Q16" s="124"/>
      <c r="R16" s="54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5" t="s">
        <v>91</v>
      </c>
      <c r="Q20" s="116" t="s">
        <v>86</v>
      </c>
      <c r="R20" s="117" t="s">
        <v>87</v>
      </c>
      <c r="S20" s="112"/>
    </row>
    <row r="21" spans="1:19">
      <c r="A21" s="102">
        <v>40413</v>
      </c>
      <c r="B21" t="s">
        <v>92</v>
      </c>
      <c r="C21">
        <v>0</v>
      </c>
      <c r="D21">
        <v>104.062</v>
      </c>
      <c r="E21">
        <v>30.59</v>
      </c>
      <c r="F21">
        <v>5933</v>
      </c>
      <c r="G21">
        <v>17.899999999999999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104.06160790934402</v>
      </c>
      <c r="J21" s="104">
        <f t="shared" ref="J21:J83" si="1">I21*20.9/100</f>
        <v>21.7488760530529</v>
      </c>
      <c r="K21" s="76">
        <f>($B$9-EXP(52.57-6690.9/(273.15+G21)-4.681*LN(273.15+G21)))*I21/100*0.2095</f>
        <v>217.88613812113422</v>
      </c>
      <c r="L21" s="76">
        <f t="shared" ref="L21:L83" si="2">K21/1.33322</f>
        <v>163.42849501292676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8.1866363393670376</v>
      </c>
      <c r="N21" s="103">
        <f t="shared" ref="N21:N83" si="3">M21*31.25</f>
        <v>255.83238560521991</v>
      </c>
      <c r="P21" s="118">
        <f>Q46</f>
        <v>-0.30599999999998317</v>
      </c>
      <c r="Q21" s="119">
        <f>P21*(6)</f>
        <v>-1.835999999999899</v>
      </c>
      <c r="R21" s="120">
        <f>(Q21/1000)*(P16*1000)</f>
        <v>-4.7735999999997378E-2</v>
      </c>
      <c r="S21" s="113"/>
    </row>
    <row r="22" spans="1:19">
      <c r="A22" s="102">
        <v>40413</v>
      </c>
      <c r="B22" t="s">
        <v>93</v>
      </c>
      <c r="C22">
        <v>0.184</v>
      </c>
      <c r="D22">
        <v>104.152</v>
      </c>
      <c r="E22">
        <v>30.58</v>
      </c>
      <c r="F22">
        <v>5929</v>
      </c>
      <c r="G22">
        <v>17.899999999999999</v>
      </c>
      <c r="I22" s="103">
        <f t="shared" si="0"/>
        <v>104.15194701282803</v>
      </c>
      <c r="J22" s="104">
        <f t="shared" si="1"/>
        <v>21.767756925681056</v>
      </c>
      <c r="K22" s="76">
        <f t="shared" ref="K22:K36" si="4">($B$9-EXP(52.57-6690.9/(273.15+G22)-4.681*LN(273.15+G22)))*I22/100*0.2095</f>
        <v>218.07529182320468</v>
      </c>
      <c r="L22" s="76">
        <f t="shared" si="2"/>
        <v>163.57037234905317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8.1937434118244621</v>
      </c>
      <c r="N22" s="103">
        <f t="shared" si="3"/>
        <v>256.05448161951443</v>
      </c>
      <c r="P22" s="54"/>
      <c r="Q22" s="54"/>
    </row>
    <row r="23" spans="1:19">
      <c r="A23" s="102">
        <v>40413</v>
      </c>
      <c r="B23" t="s">
        <v>94</v>
      </c>
      <c r="C23">
        <v>0.35</v>
      </c>
      <c r="D23">
        <v>104.242</v>
      </c>
      <c r="E23">
        <v>30.57</v>
      </c>
      <c r="F23">
        <v>5932</v>
      </c>
      <c r="G23">
        <v>17.899999999999999</v>
      </c>
      <c r="I23" s="103">
        <f t="shared" si="0"/>
        <v>104.24237488991308</v>
      </c>
      <c r="J23" s="104">
        <f t="shared" si="1"/>
        <v>21.786656351991834</v>
      </c>
      <c r="K23" s="76">
        <f t="shared" si="4"/>
        <v>218.26463140109891</v>
      </c>
      <c r="L23" s="76">
        <f t="shared" si="2"/>
        <v>163.712389103898</v>
      </c>
      <c r="M23" s="103">
        <f t="shared" si="5"/>
        <v>8.20085746819462</v>
      </c>
      <c r="N23" s="103">
        <f t="shared" si="3"/>
        <v>256.27679588108185</v>
      </c>
      <c r="P23" s="132" t="s">
        <v>84</v>
      </c>
      <c r="Q23" s="127"/>
      <c r="R23" s="127"/>
      <c r="S23" s="127"/>
    </row>
    <row r="24" spans="1:19">
      <c r="A24" s="102">
        <v>40413</v>
      </c>
      <c r="B24" t="s">
        <v>95</v>
      </c>
      <c r="C24">
        <v>0.51700000000000002</v>
      </c>
      <c r="D24">
        <v>103.881</v>
      </c>
      <c r="E24">
        <v>30.61</v>
      </c>
      <c r="F24">
        <v>5931</v>
      </c>
      <c r="G24">
        <v>17.899999999999999</v>
      </c>
      <c r="I24" s="103">
        <f t="shared" si="0"/>
        <v>103.88119555921581</v>
      </c>
      <c r="J24" s="104">
        <f t="shared" si="1"/>
        <v>21.711169871876105</v>
      </c>
      <c r="K24" s="76">
        <f t="shared" si="4"/>
        <v>217.50838737300973</v>
      </c>
      <c r="L24" s="76">
        <f t="shared" si="2"/>
        <v>163.14515786817609</v>
      </c>
      <c r="M24" s="103">
        <f t="shared" si="5"/>
        <v>8.1724431096898922</v>
      </c>
      <c r="N24" s="103">
        <f t="shared" si="3"/>
        <v>255.38884717780914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104.605</v>
      </c>
      <c r="E25">
        <v>30.53</v>
      </c>
      <c r="F25">
        <v>5928</v>
      </c>
      <c r="G25">
        <v>17.899999999999999</v>
      </c>
      <c r="I25" s="103">
        <f t="shared" si="0"/>
        <v>104.60497646108595</v>
      </c>
      <c r="J25" s="104">
        <f t="shared" si="1"/>
        <v>21.862440080366966</v>
      </c>
      <c r="K25" s="76">
        <f t="shared" si="4"/>
        <v>219.02385334285813</v>
      </c>
      <c r="L25" s="76">
        <f t="shared" si="2"/>
        <v>164.2818539647306</v>
      </c>
      <c r="M25" s="103">
        <f t="shared" si="5"/>
        <v>8.2293837158561161</v>
      </c>
      <c r="N25" s="103">
        <f t="shared" si="3"/>
        <v>257.16824112050364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104.696</v>
      </c>
      <c r="E26">
        <v>30.52</v>
      </c>
      <c r="F26">
        <v>5925</v>
      </c>
      <c r="G26">
        <v>17.899999999999999</v>
      </c>
      <c r="I26" s="103">
        <f t="shared" si="0"/>
        <v>104.6958499528296</v>
      </c>
      <c r="J26" s="104">
        <f t="shared" si="1"/>
        <v>21.881432640141384</v>
      </c>
      <c r="K26" s="76">
        <f t="shared" si="4"/>
        <v>219.21412595704697</v>
      </c>
      <c r="L26" s="76">
        <f t="shared" si="2"/>
        <v>164.4245705562825</v>
      </c>
      <c r="M26" s="103">
        <f t="shared" si="5"/>
        <v>8.2365328292009909</v>
      </c>
      <c r="N26" s="103">
        <f t="shared" si="3"/>
        <v>257.39165091253096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105.24299999999999</v>
      </c>
      <c r="E27">
        <v>30.46</v>
      </c>
      <c r="F27">
        <v>5928</v>
      </c>
      <c r="G27">
        <v>17.899999999999999</v>
      </c>
      <c r="I27" s="103">
        <f t="shared" si="0"/>
        <v>105.24297395714494</v>
      </c>
      <c r="J27" s="104">
        <f t="shared" si="1"/>
        <v>21.995781557043291</v>
      </c>
      <c r="K27" s="76">
        <f t="shared" si="4"/>
        <v>220.35970441550683</v>
      </c>
      <c r="L27" s="76">
        <f t="shared" si="2"/>
        <v>165.28382743696224</v>
      </c>
      <c r="M27" s="103">
        <f t="shared" si="5"/>
        <v>8.2795756511009753</v>
      </c>
      <c r="N27" s="103">
        <f t="shared" si="3"/>
        <v>258.73673909690547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105.426</v>
      </c>
      <c r="E28">
        <v>30.44</v>
      </c>
      <c r="F28">
        <v>5925</v>
      </c>
      <c r="G28">
        <v>17.899999999999999</v>
      </c>
      <c r="I28" s="103">
        <f t="shared" si="0"/>
        <v>105.42606880517823</v>
      </c>
      <c r="J28" s="104">
        <f t="shared" si="1"/>
        <v>22.034048380282247</v>
      </c>
      <c r="K28" s="76">
        <f t="shared" si="4"/>
        <v>220.74307182784398</v>
      </c>
      <c r="L28" s="76">
        <f t="shared" si="2"/>
        <v>165.5713774379652</v>
      </c>
      <c r="M28" s="103">
        <f t="shared" si="5"/>
        <v>8.2939799157147416</v>
      </c>
      <c r="N28" s="103">
        <f t="shared" si="3"/>
        <v>259.18687236608565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104.605</v>
      </c>
      <c r="E29">
        <v>30.53</v>
      </c>
      <c r="F29">
        <v>5922</v>
      </c>
      <c r="G29">
        <v>17.899999999999999</v>
      </c>
      <c r="I29" s="103">
        <f t="shared" si="0"/>
        <v>104.60497646108595</v>
      </c>
      <c r="J29" s="104">
        <f t="shared" si="1"/>
        <v>21.862440080366966</v>
      </c>
      <c r="K29" s="76">
        <f t="shared" si="4"/>
        <v>219.02385334285813</v>
      </c>
      <c r="L29" s="76">
        <f t="shared" si="2"/>
        <v>164.2818539647306</v>
      </c>
      <c r="M29" s="103">
        <f t="shared" si="5"/>
        <v>8.2293837158561161</v>
      </c>
      <c r="N29" s="103">
        <f t="shared" si="3"/>
        <v>257.16824112050364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105.61</v>
      </c>
      <c r="E30">
        <v>30.42</v>
      </c>
      <c r="F30">
        <v>5925</v>
      </c>
      <c r="G30">
        <v>17.899999999999999</v>
      </c>
      <c r="I30" s="103">
        <f t="shared" si="0"/>
        <v>105.60952531974696</v>
      </c>
      <c r="J30" s="104">
        <f t="shared" si="1"/>
        <v>22.072390791827114</v>
      </c>
      <c r="K30" s="76">
        <f t="shared" si="4"/>
        <v>221.12719650432763</v>
      </c>
      <c r="L30" s="76">
        <f t="shared" si="2"/>
        <v>165.85949543535773</v>
      </c>
      <c r="M30" s="103">
        <f t="shared" si="5"/>
        <v>8.3084126330159229</v>
      </c>
      <c r="N30" s="103">
        <f t="shared" si="3"/>
        <v>259.6378947817476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104.878</v>
      </c>
      <c r="E31">
        <v>30.5</v>
      </c>
      <c r="F31">
        <v>5931</v>
      </c>
      <c r="G31">
        <v>17.899999999999999</v>
      </c>
      <c r="I31" s="103">
        <f t="shared" si="0"/>
        <v>104.87786547406246</v>
      </c>
      <c r="J31" s="104">
        <f t="shared" si="1"/>
        <v>21.919473884079054</v>
      </c>
      <c r="K31" s="76">
        <f t="shared" si="4"/>
        <v>219.5952334547716</v>
      </c>
      <c r="L31" s="76">
        <f t="shared" si="2"/>
        <v>164.71042547724426</v>
      </c>
      <c r="M31" s="103">
        <f t="shared" si="5"/>
        <v>8.2508521820381286</v>
      </c>
      <c r="N31" s="103">
        <f t="shared" si="3"/>
        <v>257.83913068869151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1.8520000000000001</v>
      </c>
      <c r="D32">
        <v>103.70099999999999</v>
      </c>
      <c r="E32">
        <v>30.63</v>
      </c>
      <c r="F32">
        <v>5923</v>
      </c>
      <c r="G32">
        <v>17.899999999999999</v>
      </c>
      <c r="I32" s="103">
        <f t="shared" si="0"/>
        <v>103.70113691334713</v>
      </c>
      <c r="J32" s="104">
        <f t="shared" si="1"/>
        <v>21.673537614889547</v>
      </c>
      <c r="K32" s="76">
        <f t="shared" si="4"/>
        <v>217.13137721746963</v>
      </c>
      <c r="L32" s="76">
        <f t="shared" si="2"/>
        <v>162.8623762150805</v>
      </c>
      <c r="M32" s="103">
        <f t="shared" si="5"/>
        <v>8.1582777062995273</v>
      </c>
      <c r="N32" s="103">
        <f t="shared" si="3"/>
        <v>254.94617832186023</v>
      </c>
      <c r="P32" s="54"/>
      <c r="Q32" s="54"/>
      <c r="R32" s="54"/>
    </row>
    <row r="33" spans="1:18">
      <c r="A33" s="102">
        <v>40413</v>
      </c>
      <c r="B33" t="s">
        <v>104</v>
      </c>
      <c r="C33">
        <v>2.02</v>
      </c>
      <c r="D33">
        <v>104.96899999999999</v>
      </c>
      <c r="E33">
        <v>30.49</v>
      </c>
      <c r="F33">
        <v>5931</v>
      </c>
      <c r="G33">
        <v>17.899999999999999</v>
      </c>
      <c r="I33" s="103">
        <f t="shared" si="0"/>
        <v>104.96900773825955</v>
      </c>
      <c r="J33" s="104">
        <f t="shared" si="1"/>
        <v>21.938522617296243</v>
      </c>
      <c r="K33" s="76">
        <f t="shared" si="4"/>
        <v>219.7860688297431</v>
      </c>
      <c r="L33" s="76">
        <f t="shared" si="2"/>
        <v>164.85356417526222</v>
      </c>
      <c r="M33" s="103">
        <f t="shared" si="5"/>
        <v>8.2580224399951074</v>
      </c>
      <c r="N33" s="103">
        <f t="shared" si="3"/>
        <v>258.06320124984711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104.333</v>
      </c>
      <c r="E34">
        <v>30.56</v>
      </c>
      <c r="F34">
        <v>5926</v>
      </c>
      <c r="G34">
        <v>17.899999999999999</v>
      </c>
      <c r="I34" s="103">
        <f t="shared" si="0"/>
        <v>104.33289165680871</v>
      </c>
      <c r="J34" s="104">
        <f t="shared" si="1"/>
        <v>21.80557435627302</v>
      </c>
      <c r="K34" s="76">
        <f t="shared" si="4"/>
        <v>218.45415709813872</v>
      </c>
      <c r="L34" s="76">
        <f t="shared" si="2"/>
        <v>163.85454545996814</v>
      </c>
      <c r="M34" s="103">
        <f t="shared" si="5"/>
        <v>8.2079785176198339</v>
      </c>
      <c r="N34" s="103">
        <f t="shared" si="3"/>
        <v>256.49932867561984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104.423</v>
      </c>
      <c r="E35">
        <v>30.55</v>
      </c>
      <c r="F35">
        <v>5917</v>
      </c>
      <c r="G35">
        <v>17.899999999999999</v>
      </c>
      <c r="I35" s="103">
        <f t="shared" si="0"/>
        <v>104.42349742989991</v>
      </c>
      <c r="J35" s="104">
        <f t="shared" si="1"/>
        <v>21.824510962849082</v>
      </c>
      <c r="K35" s="76">
        <f t="shared" si="4"/>
        <v>218.64386915801313</v>
      </c>
      <c r="L35" s="76">
        <f t="shared" si="2"/>
        <v>163.99684160004585</v>
      </c>
      <c r="M35" s="103">
        <f t="shared" si="5"/>
        <v>8.2151065692562373</v>
      </c>
      <c r="N35" s="103">
        <f t="shared" si="3"/>
        <v>256.72208028925741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104.152</v>
      </c>
      <c r="E36">
        <v>30.58</v>
      </c>
      <c r="F36">
        <v>5913</v>
      </c>
      <c r="G36">
        <v>17.899999999999999</v>
      </c>
      <c r="I36" s="103">
        <f t="shared" si="0"/>
        <v>104.15194701282803</v>
      </c>
      <c r="J36" s="104">
        <f t="shared" si="1"/>
        <v>21.767756925681056</v>
      </c>
      <c r="K36" s="76">
        <f t="shared" si="4"/>
        <v>218.07529182320468</v>
      </c>
      <c r="L36" s="76">
        <f t="shared" si="2"/>
        <v>163.57037234905317</v>
      </c>
      <c r="M36" s="103">
        <f t="shared" si="5"/>
        <v>8.1937434118244621</v>
      </c>
      <c r="N36" s="103">
        <f t="shared" si="3"/>
        <v>256.05448161951443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104.05</v>
      </c>
      <c r="E37">
        <v>30.57</v>
      </c>
      <c r="F37">
        <v>5924</v>
      </c>
      <c r="G37">
        <v>18</v>
      </c>
      <c r="I37" s="103">
        <f t="shared" si="0"/>
        <v>104.04920152469639</v>
      </c>
      <c r="J37" s="104">
        <f t="shared" si="1"/>
        <v>21.746283118661545</v>
      </c>
      <c r="K37" s="76">
        <f t="shared" ref="K37:K42" si="6">($B$9-EXP(52.57-6690.9/(273.15+G37)-4.681*LN(273.15+G37)))*I37/100*0.2095</f>
        <v>217.83188689833366</v>
      </c>
      <c r="L37" s="76">
        <f t="shared" si="2"/>
        <v>163.38780313701687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8.1702424870034189</v>
      </c>
      <c r="N37" s="103">
        <f t="shared" si="3"/>
        <v>255.32007771885685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104.14100000000001</v>
      </c>
      <c r="E38">
        <v>30.56</v>
      </c>
      <c r="F38">
        <v>5925</v>
      </c>
      <c r="G38">
        <v>18</v>
      </c>
      <c r="I38" s="103">
        <f t="shared" si="0"/>
        <v>104.13955613619007</v>
      </c>
      <c r="J38" s="104">
        <f t="shared" si="1"/>
        <v>21.765167232463725</v>
      </c>
      <c r="K38" s="76">
        <f t="shared" si="6"/>
        <v>218.02104851825212</v>
      </c>
      <c r="L38" s="76">
        <f t="shared" si="2"/>
        <v>163.5296864120341</v>
      </c>
      <c r="M38" s="103">
        <f t="shared" si="7"/>
        <v>8.1773373909037339</v>
      </c>
      <c r="N38" s="103">
        <f t="shared" si="3"/>
        <v>255.54179346574168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104.23099999999999</v>
      </c>
      <c r="E39">
        <v>30.55</v>
      </c>
      <c r="F39">
        <v>5926</v>
      </c>
      <c r="G39">
        <v>18</v>
      </c>
      <c r="I39" s="103">
        <f t="shared" si="0"/>
        <v>104.22999959377199</v>
      </c>
      <c r="J39" s="104">
        <f t="shared" si="1"/>
        <v>21.784069915098343</v>
      </c>
      <c r="K39" s="76">
        <f t="shared" si="6"/>
        <v>218.21039614162632</v>
      </c>
      <c r="L39" s="76">
        <f t="shared" si="2"/>
        <v>163.67170920150187</v>
      </c>
      <c r="M39" s="103">
        <f t="shared" si="7"/>
        <v>8.1844392712543677</v>
      </c>
      <c r="N39" s="103">
        <f t="shared" si="3"/>
        <v>255.76372722669899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103.69</v>
      </c>
      <c r="E40">
        <v>30.61</v>
      </c>
      <c r="F40">
        <v>5915</v>
      </c>
      <c r="G40">
        <v>18</v>
      </c>
      <c r="I40" s="103">
        <f t="shared" si="0"/>
        <v>103.68866921847757</v>
      </c>
      <c r="J40" s="104">
        <f t="shared" si="1"/>
        <v>21.670931866661814</v>
      </c>
      <c r="K40" s="76">
        <f t="shared" si="6"/>
        <v>217.07709559382943</v>
      </c>
      <c r="L40" s="76">
        <f t="shared" si="2"/>
        <v>162.82166153660268</v>
      </c>
      <c r="M40" s="103">
        <f t="shared" si="7"/>
        <v>8.1419324536437969</v>
      </c>
      <c r="N40" s="103">
        <f t="shared" si="3"/>
        <v>254.43538917636866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104.685</v>
      </c>
      <c r="E41">
        <v>30.5</v>
      </c>
      <c r="F41">
        <v>5930</v>
      </c>
      <c r="G41">
        <v>18</v>
      </c>
      <c r="I41" s="103">
        <f t="shared" si="0"/>
        <v>104.68355365185629</v>
      </c>
      <c r="J41" s="104">
        <f t="shared" si="1"/>
        <v>21.878862713237964</v>
      </c>
      <c r="K41" s="76">
        <f t="shared" si="6"/>
        <v>219.1599328495985</v>
      </c>
      <c r="L41" s="76">
        <f t="shared" si="2"/>
        <v>164.38392227059188</v>
      </c>
      <c r="M41" s="103">
        <f t="shared" si="7"/>
        <v>8.2200536400454016</v>
      </c>
      <c r="N41" s="103">
        <f t="shared" si="3"/>
        <v>256.87667625141881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104.23099999999999</v>
      </c>
      <c r="E42">
        <v>30.55</v>
      </c>
      <c r="F42">
        <v>5924</v>
      </c>
      <c r="G42">
        <v>18</v>
      </c>
      <c r="I42" s="103">
        <f t="shared" si="0"/>
        <v>104.22999959377199</v>
      </c>
      <c r="J42" s="104">
        <f t="shared" si="1"/>
        <v>21.784069915098343</v>
      </c>
      <c r="K42" s="76">
        <f t="shared" si="6"/>
        <v>218.21039614162632</v>
      </c>
      <c r="L42" s="76">
        <f t="shared" si="2"/>
        <v>163.67170920150187</v>
      </c>
      <c r="M42" s="103">
        <f t="shared" si="7"/>
        <v>8.1844392712543677</v>
      </c>
      <c r="N42" s="103">
        <f t="shared" si="3"/>
        <v>255.76372722669899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104.41200000000001</v>
      </c>
      <c r="E43">
        <v>30.53</v>
      </c>
      <c r="F43">
        <v>5928</v>
      </c>
      <c r="G43">
        <v>18</v>
      </c>
      <c r="I43" s="103">
        <f t="shared" ref="I43:I83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104.4111535128275</v>
      </c>
      <c r="J43" s="104">
        <f t="shared" si="1"/>
        <v>21.821931084180946</v>
      </c>
      <c r="K43" s="76">
        <f t="shared" ref="K43:K83" si="9">($B$9-EXP(52.57-6690.9/(273.15+G43)-4.681*LN(273.15+G43)))*I43/100*0.2095</f>
        <v>218.5896503735535</v>
      </c>
      <c r="L43" s="76">
        <f t="shared" si="2"/>
        <v>163.95617405495977</v>
      </c>
      <c r="M43" s="103">
        <f t="shared" ref="M43:M83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8.1986639978689517</v>
      </c>
      <c r="N43" s="103">
        <f t="shared" si="3"/>
        <v>256.20824993340472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3.8559999999999999</v>
      </c>
      <c r="D44">
        <v>104.855</v>
      </c>
      <c r="E44">
        <v>30.46</v>
      </c>
      <c r="F44">
        <v>5913</v>
      </c>
      <c r="G44">
        <v>18.100000000000001</v>
      </c>
      <c r="I44" s="103">
        <f t="shared" si="8"/>
        <v>104.8535519228206</v>
      </c>
      <c r="J44" s="104">
        <f t="shared" si="1"/>
        <v>21.914392351869505</v>
      </c>
      <c r="K44" s="76">
        <f t="shared" si="9"/>
        <v>219.48718168258122</v>
      </c>
      <c r="L44" s="76">
        <f t="shared" si="2"/>
        <v>164.62937975921545</v>
      </c>
      <c r="M44" s="103">
        <f t="shared" si="10"/>
        <v>8.21791039859359</v>
      </c>
      <c r="N44" s="103">
        <f t="shared" si="3"/>
        <v>256.80969995604971</v>
      </c>
      <c r="P44" s="111" t="s">
        <v>88</v>
      </c>
      <c r="Q44" s="54">
        <f>-0.0051*61+256.61</f>
        <v>256.2989</v>
      </c>
      <c r="R44" s="111" t="s">
        <v>79</v>
      </c>
    </row>
    <row r="45" spans="1:18" ht="24">
      <c r="A45" s="102">
        <v>40413</v>
      </c>
      <c r="B45" t="s">
        <v>116</v>
      </c>
      <c r="C45">
        <v>4.0220000000000002</v>
      </c>
      <c r="D45">
        <v>103.858</v>
      </c>
      <c r="E45">
        <v>30.57</v>
      </c>
      <c r="F45">
        <v>5917</v>
      </c>
      <c r="G45">
        <v>18.100000000000001</v>
      </c>
      <c r="I45" s="103">
        <f t="shared" si="8"/>
        <v>103.85653328899126</v>
      </c>
      <c r="J45" s="104">
        <f t="shared" si="1"/>
        <v>21.706015457399172</v>
      </c>
      <c r="K45" s="76">
        <f t="shared" si="9"/>
        <v>217.40014880662011</v>
      </c>
      <c r="L45" s="76">
        <f t="shared" si="2"/>
        <v>163.06397204258869</v>
      </c>
      <c r="M45" s="103">
        <f t="shared" si="10"/>
        <v>8.139768937018987</v>
      </c>
      <c r="N45" s="103">
        <f t="shared" si="3"/>
        <v>254.36777928184335</v>
      </c>
      <c r="P45" s="111" t="s">
        <v>83</v>
      </c>
      <c r="Q45" s="54">
        <f>-0.0051*1+256.61</f>
        <v>256.60489999999999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4.1890000000000001</v>
      </c>
      <c r="D46">
        <v>103.58799999999999</v>
      </c>
      <c r="E46">
        <v>30.6</v>
      </c>
      <c r="F46">
        <v>5927</v>
      </c>
      <c r="G46">
        <v>18.100000000000001</v>
      </c>
      <c r="I46" s="103">
        <f t="shared" si="8"/>
        <v>103.5864856145228</v>
      </c>
      <c r="J46" s="104">
        <f t="shared" si="1"/>
        <v>21.649575493435265</v>
      </c>
      <c r="K46" s="76">
        <f t="shared" si="9"/>
        <v>216.83486511425039</v>
      </c>
      <c r="L46" s="76">
        <f t="shared" si="2"/>
        <v>162.63997323341263</v>
      </c>
      <c r="M46" s="103">
        <f t="shared" si="10"/>
        <v>8.1186039163646182</v>
      </c>
      <c r="N46" s="103">
        <f t="shared" si="3"/>
        <v>253.70637238639432</v>
      </c>
      <c r="P46" s="111" t="s">
        <v>89</v>
      </c>
      <c r="Q46" s="114">
        <f>Q44-Q45</f>
        <v>-0.30599999999998317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104.855</v>
      </c>
      <c r="E47">
        <v>30.46</v>
      </c>
      <c r="F47">
        <v>5918</v>
      </c>
      <c r="G47">
        <v>18.100000000000001</v>
      </c>
      <c r="I47" s="103">
        <f t="shared" si="8"/>
        <v>104.8535519228206</v>
      </c>
      <c r="J47" s="104">
        <f t="shared" si="1"/>
        <v>21.914392351869505</v>
      </c>
      <c r="K47" s="76">
        <f t="shared" si="9"/>
        <v>219.48718168258122</v>
      </c>
      <c r="L47" s="76">
        <f t="shared" si="2"/>
        <v>164.62937975921545</v>
      </c>
      <c r="M47" s="103">
        <f t="shared" si="10"/>
        <v>8.21791039859359</v>
      </c>
      <c r="N47" s="103">
        <f t="shared" si="3"/>
        <v>256.80969995604971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103.319</v>
      </c>
      <c r="E48">
        <v>30.63</v>
      </c>
      <c r="F48">
        <v>5924</v>
      </c>
      <c r="G48">
        <v>18.100000000000001</v>
      </c>
      <c r="I48" s="103">
        <f t="shared" si="8"/>
        <v>103.31723195235503</v>
      </c>
      <c r="J48" s="104">
        <f t="shared" si="1"/>
        <v>21.5933014780422</v>
      </c>
      <c r="K48" s="76">
        <f t="shared" si="9"/>
        <v>216.27124350694024</v>
      </c>
      <c r="L48" s="76">
        <f t="shared" si="2"/>
        <v>162.21722109399815</v>
      </c>
      <c r="M48" s="103">
        <f t="shared" si="10"/>
        <v>8.0975011265247812</v>
      </c>
      <c r="N48" s="103">
        <f t="shared" si="3"/>
        <v>253.04691020389942</v>
      </c>
    </row>
    <row r="49" spans="1:14">
      <c r="A49" s="102">
        <v>40413</v>
      </c>
      <c r="B49" t="s">
        <v>120</v>
      </c>
      <c r="C49">
        <v>4.6900000000000004</v>
      </c>
      <c r="D49">
        <v>104.039</v>
      </c>
      <c r="E49">
        <v>30.55</v>
      </c>
      <c r="F49">
        <v>5916</v>
      </c>
      <c r="G49">
        <v>18.100000000000001</v>
      </c>
      <c r="I49" s="103">
        <f t="shared" si="8"/>
        <v>104.03700773122284</v>
      </c>
      <c r="J49" s="104">
        <f t="shared" si="1"/>
        <v>21.743734615825574</v>
      </c>
      <c r="K49" s="76">
        <f t="shared" si="9"/>
        <v>217.77793120850103</v>
      </c>
      <c r="L49" s="76">
        <f t="shared" si="2"/>
        <v>163.34733292967479</v>
      </c>
      <c r="M49" s="103">
        <f t="shared" si="10"/>
        <v>8.153913644263497</v>
      </c>
      <c r="N49" s="103">
        <f t="shared" si="3"/>
        <v>254.80980138323429</v>
      </c>
    </row>
    <row r="50" spans="1:14">
      <c r="A50" s="102">
        <v>40413</v>
      </c>
      <c r="B50" t="s">
        <v>121</v>
      </c>
      <c r="C50">
        <v>4.8570000000000002</v>
      </c>
      <c r="D50">
        <v>103.858</v>
      </c>
      <c r="E50">
        <v>30.57</v>
      </c>
      <c r="F50">
        <v>5927</v>
      </c>
      <c r="G50">
        <v>18.100000000000001</v>
      </c>
      <c r="I50" s="103">
        <f t="shared" si="8"/>
        <v>103.85653328899126</v>
      </c>
      <c r="J50" s="104">
        <f t="shared" si="1"/>
        <v>21.706015457399172</v>
      </c>
      <c r="K50" s="76">
        <f t="shared" si="9"/>
        <v>217.40014880662011</v>
      </c>
      <c r="L50" s="76">
        <f t="shared" si="2"/>
        <v>163.06397204258869</v>
      </c>
      <c r="M50" s="103">
        <f t="shared" si="10"/>
        <v>8.139768937018987</v>
      </c>
      <c r="N50" s="103">
        <f t="shared" si="3"/>
        <v>254.36777928184335</v>
      </c>
    </row>
    <row r="51" spans="1:14">
      <c r="A51" s="102">
        <v>40413</v>
      </c>
      <c r="B51" t="s">
        <v>122</v>
      </c>
      <c r="C51">
        <v>5.024</v>
      </c>
      <c r="D51">
        <v>103.949</v>
      </c>
      <c r="E51">
        <v>30.56</v>
      </c>
      <c r="F51">
        <v>5920</v>
      </c>
      <c r="G51">
        <v>18.100000000000001</v>
      </c>
      <c r="I51" s="103">
        <f t="shared" si="8"/>
        <v>103.94672616691287</v>
      </c>
      <c r="J51" s="104">
        <f t="shared" si="1"/>
        <v>21.724865768884786</v>
      </c>
      <c r="K51" s="76">
        <f t="shared" si="9"/>
        <v>217.58894718511885</v>
      </c>
      <c r="L51" s="76">
        <f t="shared" si="2"/>
        <v>163.20558286338252</v>
      </c>
      <c r="M51" s="103">
        <f t="shared" si="10"/>
        <v>8.1468378152377863</v>
      </c>
      <c r="N51" s="103">
        <f t="shared" si="3"/>
        <v>254.58868172618082</v>
      </c>
    </row>
    <row r="52" spans="1:14">
      <c r="A52" s="102">
        <v>40413</v>
      </c>
      <c r="B52" t="s">
        <v>123</v>
      </c>
      <c r="C52">
        <v>5.1909999999999998</v>
      </c>
      <c r="D52">
        <v>103.69</v>
      </c>
      <c r="E52">
        <v>30.61</v>
      </c>
      <c r="F52">
        <v>5927</v>
      </c>
      <c r="G52">
        <v>18</v>
      </c>
      <c r="I52" s="103">
        <f t="shared" si="8"/>
        <v>103.68866921847757</v>
      </c>
      <c r="J52" s="104">
        <f t="shared" si="1"/>
        <v>21.670931866661814</v>
      </c>
      <c r="K52" s="76">
        <f t="shared" si="9"/>
        <v>217.07709559382943</v>
      </c>
      <c r="L52" s="76">
        <f t="shared" si="2"/>
        <v>162.82166153660268</v>
      </c>
      <c r="M52" s="103">
        <f t="shared" si="10"/>
        <v>8.1419324536437969</v>
      </c>
      <c r="N52" s="103">
        <f t="shared" si="3"/>
        <v>254.43538917636866</v>
      </c>
    </row>
    <row r="53" spans="1:14">
      <c r="A53" s="102">
        <v>40413</v>
      </c>
      <c r="B53" t="s">
        <v>124</v>
      </c>
      <c r="C53">
        <v>5.3579999999999997</v>
      </c>
      <c r="D53">
        <v>104.503</v>
      </c>
      <c r="E53">
        <v>30.52</v>
      </c>
      <c r="F53">
        <v>5917</v>
      </c>
      <c r="G53">
        <v>18</v>
      </c>
      <c r="I53" s="103">
        <f t="shared" si="8"/>
        <v>104.50186420755381</v>
      </c>
      <c r="J53" s="104">
        <f t="shared" si="1"/>
        <v>21.840889619378746</v>
      </c>
      <c r="K53" s="76">
        <f t="shared" si="9"/>
        <v>218.77955747043208</v>
      </c>
      <c r="L53" s="76">
        <f t="shared" si="2"/>
        <v>164.09861648522531</v>
      </c>
      <c r="M53" s="103">
        <f t="shared" si="10"/>
        <v>8.2057868624485764</v>
      </c>
      <c r="N53" s="103">
        <f t="shared" si="3"/>
        <v>256.43083945151801</v>
      </c>
    </row>
    <row r="54" spans="1:14">
      <c r="A54" s="102">
        <v>40413</v>
      </c>
      <c r="B54" t="s">
        <v>125</v>
      </c>
      <c r="C54">
        <v>5.5250000000000004</v>
      </c>
      <c r="D54">
        <v>104.23099999999999</v>
      </c>
      <c r="E54">
        <v>30.55</v>
      </c>
      <c r="F54">
        <v>5936</v>
      </c>
      <c r="G54">
        <v>18</v>
      </c>
      <c r="I54" s="103">
        <f t="shared" si="8"/>
        <v>104.22999959377199</v>
      </c>
      <c r="J54" s="104">
        <f t="shared" si="1"/>
        <v>21.784069915098343</v>
      </c>
      <c r="K54" s="76">
        <f t="shared" si="9"/>
        <v>218.21039614162632</v>
      </c>
      <c r="L54" s="76">
        <f t="shared" si="2"/>
        <v>163.67170920150187</v>
      </c>
      <c r="M54" s="103">
        <f t="shared" si="10"/>
        <v>8.1844392712543677</v>
      </c>
      <c r="N54" s="103">
        <f t="shared" si="3"/>
        <v>255.76372722669899</v>
      </c>
    </row>
    <row r="55" spans="1:14">
      <c r="A55" s="102">
        <v>40413</v>
      </c>
      <c r="B55" t="s">
        <v>126</v>
      </c>
      <c r="C55">
        <v>5.6920000000000002</v>
      </c>
      <c r="D55">
        <v>104.77500000000001</v>
      </c>
      <c r="E55">
        <v>30.49</v>
      </c>
      <c r="F55">
        <v>5914</v>
      </c>
      <c r="G55">
        <v>18</v>
      </c>
      <c r="I55" s="103">
        <f t="shared" si="8"/>
        <v>104.77453263574284</v>
      </c>
      <c r="J55" s="104">
        <f t="shared" si="1"/>
        <v>21.897877320870251</v>
      </c>
      <c r="K55" s="76">
        <f t="shared" si="9"/>
        <v>219.35040162242618</v>
      </c>
      <c r="L55" s="76">
        <f t="shared" si="2"/>
        <v>164.52678599362909</v>
      </c>
      <c r="M55" s="103">
        <f t="shared" si="10"/>
        <v>8.2271975714613284</v>
      </c>
      <c r="N55" s="103">
        <f t="shared" si="3"/>
        <v>257.09992410816653</v>
      </c>
    </row>
    <row r="56" spans="1:14">
      <c r="A56" s="102">
        <v>40413</v>
      </c>
      <c r="B56" t="s">
        <v>127</v>
      </c>
      <c r="C56">
        <v>5.859</v>
      </c>
      <c r="D56">
        <v>103.78</v>
      </c>
      <c r="E56">
        <v>30.6</v>
      </c>
      <c r="F56">
        <v>5923</v>
      </c>
      <c r="G56">
        <v>18</v>
      </c>
      <c r="I56" s="103">
        <f t="shared" si="8"/>
        <v>103.77866960574465</v>
      </c>
      <c r="J56" s="104">
        <f t="shared" si="1"/>
        <v>21.689741947600634</v>
      </c>
      <c r="K56" s="76">
        <f t="shared" si="9"/>
        <v>217.26551562870415</v>
      </c>
      <c r="L56" s="76">
        <f t="shared" si="2"/>
        <v>162.96298857555703</v>
      </c>
      <c r="M56" s="103">
        <f t="shared" si="10"/>
        <v>8.1489995428393023</v>
      </c>
      <c r="N56" s="103">
        <f t="shared" si="3"/>
        <v>254.65623571372819</v>
      </c>
    </row>
    <row r="57" spans="1:14">
      <c r="A57" s="102">
        <v>40413</v>
      </c>
      <c r="B57" t="s">
        <v>128</v>
      </c>
      <c r="C57">
        <v>6.0250000000000004</v>
      </c>
      <c r="D57">
        <v>104.605</v>
      </c>
      <c r="E57">
        <v>30.53</v>
      </c>
      <c r="F57">
        <v>5923</v>
      </c>
      <c r="G57">
        <v>17.899999999999999</v>
      </c>
      <c r="I57" s="103">
        <f t="shared" si="8"/>
        <v>104.60497646108595</v>
      </c>
      <c r="J57" s="104">
        <f t="shared" si="1"/>
        <v>21.862440080366966</v>
      </c>
      <c r="K57" s="76">
        <f t="shared" si="9"/>
        <v>219.02385334285813</v>
      </c>
      <c r="L57" s="76">
        <f t="shared" si="2"/>
        <v>164.2818539647306</v>
      </c>
      <c r="M57" s="103">
        <f t="shared" si="10"/>
        <v>8.2293837158561161</v>
      </c>
      <c r="N57" s="103">
        <f t="shared" si="3"/>
        <v>257.16824112050364</v>
      </c>
    </row>
    <row r="58" spans="1:14">
      <c r="A58" s="102">
        <v>40413</v>
      </c>
      <c r="B58" t="s">
        <v>129</v>
      </c>
      <c r="C58">
        <v>6.1920000000000002</v>
      </c>
      <c r="D58">
        <v>105.426</v>
      </c>
      <c r="E58">
        <v>30.44</v>
      </c>
      <c r="F58">
        <v>5926</v>
      </c>
      <c r="G58">
        <v>17.899999999999999</v>
      </c>
      <c r="I58" s="103">
        <f t="shared" si="8"/>
        <v>105.42606880517823</v>
      </c>
      <c r="J58" s="104">
        <f t="shared" si="1"/>
        <v>22.034048380282247</v>
      </c>
      <c r="K58" s="76">
        <f t="shared" si="9"/>
        <v>220.74307182784398</v>
      </c>
      <c r="L58" s="76">
        <f t="shared" si="2"/>
        <v>165.5713774379652</v>
      </c>
      <c r="M58" s="103">
        <f t="shared" si="10"/>
        <v>8.2939799157147416</v>
      </c>
      <c r="N58" s="103">
        <f t="shared" si="3"/>
        <v>259.18687236608565</v>
      </c>
    </row>
    <row r="59" spans="1:14">
      <c r="A59" s="102">
        <v>40413</v>
      </c>
      <c r="B59" t="s">
        <v>130</v>
      </c>
      <c r="C59">
        <v>6.359</v>
      </c>
      <c r="D59">
        <v>104.605</v>
      </c>
      <c r="E59">
        <v>30.53</v>
      </c>
      <c r="F59">
        <v>5924</v>
      </c>
      <c r="G59">
        <v>17.899999999999999</v>
      </c>
      <c r="I59" s="103">
        <f t="shared" si="8"/>
        <v>104.60497646108595</v>
      </c>
      <c r="J59" s="104">
        <f t="shared" si="1"/>
        <v>21.862440080366966</v>
      </c>
      <c r="K59" s="76">
        <f t="shared" si="9"/>
        <v>219.02385334285813</v>
      </c>
      <c r="L59" s="76">
        <f t="shared" si="2"/>
        <v>164.2818539647306</v>
      </c>
      <c r="M59" s="103">
        <f t="shared" si="10"/>
        <v>8.2293837158561161</v>
      </c>
      <c r="N59" s="103">
        <f t="shared" si="3"/>
        <v>257.16824112050364</v>
      </c>
    </row>
    <row r="60" spans="1:14">
      <c r="A60" s="102">
        <v>40413</v>
      </c>
      <c r="B60" t="s">
        <v>131</v>
      </c>
      <c r="C60">
        <v>6.5259999999999998</v>
      </c>
      <c r="D60">
        <v>104.70699999999999</v>
      </c>
      <c r="E60">
        <v>30.54</v>
      </c>
      <c r="F60">
        <v>5928</v>
      </c>
      <c r="G60">
        <v>17.8</v>
      </c>
      <c r="I60" s="103">
        <f t="shared" si="8"/>
        <v>104.70836086547396</v>
      </c>
      <c r="J60" s="104">
        <f t="shared" si="1"/>
        <v>21.884047420884059</v>
      </c>
      <c r="K60" s="76">
        <f t="shared" si="9"/>
        <v>219.26861866657836</v>
      </c>
      <c r="L60" s="76">
        <f t="shared" si="2"/>
        <v>164.46544356263658</v>
      </c>
      <c r="M60" s="103">
        <f t="shared" si="10"/>
        <v>8.2530780560099455</v>
      </c>
      <c r="N60" s="103">
        <f t="shared" si="3"/>
        <v>257.90868925031077</v>
      </c>
    </row>
    <row r="61" spans="1:14">
      <c r="A61" s="102">
        <v>40413</v>
      </c>
      <c r="B61" t="s">
        <v>132</v>
      </c>
      <c r="C61">
        <v>6.6929999999999996</v>
      </c>
      <c r="D61">
        <v>104.345</v>
      </c>
      <c r="E61">
        <v>30.58</v>
      </c>
      <c r="F61">
        <v>5920</v>
      </c>
      <c r="G61">
        <v>17.8</v>
      </c>
      <c r="I61" s="103">
        <f t="shared" si="8"/>
        <v>104.34546491613517</v>
      </c>
      <c r="J61" s="104">
        <f t="shared" si="1"/>
        <v>21.808202167472249</v>
      </c>
      <c r="K61" s="76">
        <f t="shared" si="9"/>
        <v>218.50868227875307</v>
      </c>
      <c r="L61" s="76">
        <f t="shared" si="2"/>
        <v>163.89544282170465</v>
      </c>
      <c r="M61" s="103">
        <f t="shared" si="10"/>
        <v>8.2244747184030214</v>
      </c>
      <c r="N61" s="103">
        <f t="shared" si="3"/>
        <v>257.01483495009444</v>
      </c>
    </row>
    <row r="62" spans="1:14">
      <c r="A62" s="102">
        <v>40413</v>
      </c>
      <c r="B62" t="s">
        <v>133</v>
      </c>
      <c r="C62">
        <v>6.86</v>
      </c>
      <c r="D62">
        <v>104.617</v>
      </c>
      <c r="E62">
        <v>30.55</v>
      </c>
      <c r="F62">
        <v>5929</v>
      </c>
      <c r="G62">
        <v>17.8</v>
      </c>
      <c r="I62" s="103">
        <f t="shared" si="8"/>
        <v>104.61750306964913</v>
      </c>
      <c r="J62" s="104">
        <f t="shared" si="1"/>
        <v>21.865058141556666</v>
      </c>
      <c r="K62" s="76">
        <f t="shared" si="9"/>
        <v>219.07835436274496</v>
      </c>
      <c r="L62" s="76">
        <f t="shared" si="2"/>
        <v>164.32273320438108</v>
      </c>
      <c r="M62" s="103">
        <f t="shared" si="10"/>
        <v>8.2459166748676811</v>
      </c>
      <c r="N62" s="103">
        <f t="shared" si="3"/>
        <v>257.68489608961505</v>
      </c>
    </row>
    <row r="63" spans="1:14">
      <c r="A63" s="102">
        <v>40413</v>
      </c>
      <c r="B63" t="s">
        <v>134</v>
      </c>
      <c r="C63">
        <v>7.0270000000000001</v>
      </c>
      <c r="D63">
        <v>104.345</v>
      </c>
      <c r="E63">
        <v>30.58</v>
      </c>
      <c r="F63">
        <v>5925</v>
      </c>
      <c r="G63">
        <v>17.8</v>
      </c>
      <c r="I63" s="103">
        <f t="shared" si="8"/>
        <v>104.34546491613517</v>
      </c>
      <c r="J63" s="104">
        <f t="shared" si="1"/>
        <v>21.808202167472249</v>
      </c>
      <c r="K63" s="76">
        <f t="shared" si="9"/>
        <v>218.50868227875307</v>
      </c>
      <c r="L63" s="76">
        <f t="shared" si="2"/>
        <v>163.89544282170465</v>
      </c>
      <c r="M63" s="103">
        <f t="shared" si="10"/>
        <v>8.2244747184030214</v>
      </c>
      <c r="N63" s="103">
        <f t="shared" si="3"/>
        <v>257.01483495009444</v>
      </c>
    </row>
    <row r="64" spans="1:14">
      <c r="A64" s="102">
        <v>40413</v>
      </c>
      <c r="B64" t="s">
        <v>135</v>
      </c>
      <c r="C64">
        <v>7.194</v>
      </c>
      <c r="D64">
        <v>104.70699999999999</v>
      </c>
      <c r="E64">
        <v>30.54</v>
      </c>
      <c r="F64">
        <v>5925</v>
      </c>
      <c r="G64">
        <v>17.8</v>
      </c>
      <c r="I64" s="103">
        <f t="shared" si="8"/>
        <v>104.70836086547396</v>
      </c>
      <c r="J64" s="104">
        <f t="shared" si="1"/>
        <v>21.884047420884059</v>
      </c>
      <c r="K64" s="76">
        <f t="shared" si="9"/>
        <v>219.26861866657836</v>
      </c>
      <c r="L64" s="76">
        <f t="shared" si="2"/>
        <v>164.46544356263658</v>
      </c>
      <c r="M64" s="103">
        <f t="shared" si="10"/>
        <v>8.2530780560099455</v>
      </c>
      <c r="N64" s="103">
        <f t="shared" si="3"/>
        <v>257.90868925031077</v>
      </c>
    </row>
    <row r="65" spans="1:14">
      <c r="A65" s="102">
        <v>40413</v>
      </c>
      <c r="B65" t="s">
        <v>136</v>
      </c>
      <c r="C65">
        <v>7.36</v>
      </c>
      <c r="D65">
        <v>104.798</v>
      </c>
      <c r="E65">
        <v>30.53</v>
      </c>
      <c r="F65">
        <v>5928</v>
      </c>
      <c r="G65">
        <v>17.8</v>
      </c>
      <c r="I65" s="103">
        <f t="shared" si="8"/>
        <v>104.79930806170316</v>
      </c>
      <c r="J65" s="104">
        <f t="shared" si="1"/>
        <v>21.903055384895961</v>
      </c>
      <c r="K65" s="76">
        <f t="shared" si="9"/>
        <v>219.4590701828082</v>
      </c>
      <c r="L65" s="76">
        <f t="shared" si="2"/>
        <v>164.60829434212522</v>
      </c>
      <c r="M65" s="103">
        <f t="shared" si="10"/>
        <v>8.2602464836622449</v>
      </c>
      <c r="N65" s="103">
        <f t="shared" si="3"/>
        <v>258.13270261444518</v>
      </c>
    </row>
    <row r="66" spans="1:14">
      <c r="A66" s="102">
        <v>40413</v>
      </c>
      <c r="B66" t="s">
        <v>137</v>
      </c>
      <c r="C66">
        <v>7.5270000000000001</v>
      </c>
      <c r="D66">
        <v>104.345</v>
      </c>
      <c r="E66">
        <v>30.58</v>
      </c>
      <c r="F66">
        <v>5926</v>
      </c>
      <c r="G66">
        <v>17.8</v>
      </c>
      <c r="I66" s="103">
        <f t="shared" si="8"/>
        <v>104.34546491613517</v>
      </c>
      <c r="J66" s="104">
        <f t="shared" si="1"/>
        <v>21.808202167472249</v>
      </c>
      <c r="K66" s="76">
        <f t="shared" si="9"/>
        <v>218.50868227875307</v>
      </c>
      <c r="L66" s="76">
        <f t="shared" si="2"/>
        <v>163.89544282170465</v>
      </c>
      <c r="M66" s="103">
        <f t="shared" si="10"/>
        <v>8.2244747184030214</v>
      </c>
      <c r="N66" s="103">
        <f t="shared" si="3"/>
        <v>257.01483495009444</v>
      </c>
    </row>
    <row r="67" spans="1:14">
      <c r="A67" s="102">
        <v>40413</v>
      </c>
      <c r="B67" t="s">
        <v>138</v>
      </c>
      <c r="C67">
        <v>7.694</v>
      </c>
      <c r="D67">
        <v>105.163</v>
      </c>
      <c r="E67">
        <v>30.49</v>
      </c>
      <c r="F67">
        <v>5932</v>
      </c>
      <c r="G67">
        <v>17.8</v>
      </c>
      <c r="I67" s="103">
        <f t="shared" si="8"/>
        <v>105.16399319553457</v>
      </c>
      <c r="J67" s="104">
        <f t="shared" si="1"/>
        <v>21.979274577866722</v>
      </c>
      <c r="K67" s="76">
        <f t="shared" si="9"/>
        <v>220.22275328206123</v>
      </c>
      <c r="L67" s="76">
        <f t="shared" si="2"/>
        <v>165.18110535550113</v>
      </c>
      <c r="M67" s="103">
        <f t="shared" si="10"/>
        <v>8.2889908441937195</v>
      </c>
      <c r="N67" s="103">
        <f t="shared" si="3"/>
        <v>259.03096388105371</v>
      </c>
    </row>
    <row r="68" spans="1:14">
      <c r="A68" s="102">
        <v>40413</v>
      </c>
      <c r="B68" t="s">
        <v>139</v>
      </c>
      <c r="C68">
        <v>7.8609999999999998</v>
      </c>
      <c r="D68">
        <v>104.526</v>
      </c>
      <c r="E68">
        <v>30.56</v>
      </c>
      <c r="F68">
        <v>5927</v>
      </c>
      <c r="G68">
        <v>17.8</v>
      </c>
      <c r="I68" s="103">
        <f t="shared" si="8"/>
        <v>104.52673455729398</v>
      </c>
      <c r="J68" s="104">
        <f t="shared" si="1"/>
        <v>21.846087522474441</v>
      </c>
      <c r="K68" s="76">
        <f t="shared" si="9"/>
        <v>218.8882770264365</v>
      </c>
      <c r="L68" s="76">
        <f t="shared" si="2"/>
        <v>164.18016308368948</v>
      </c>
      <c r="M68" s="103">
        <f t="shared" si="10"/>
        <v>8.2387623310186999</v>
      </c>
      <c r="N68" s="103">
        <f t="shared" si="3"/>
        <v>257.46132284433435</v>
      </c>
    </row>
    <row r="69" spans="1:14">
      <c r="A69" s="102">
        <v>40413</v>
      </c>
      <c r="B69" t="s">
        <v>140</v>
      </c>
      <c r="C69">
        <v>8.0280000000000005</v>
      </c>
      <c r="D69">
        <v>104.70699999999999</v>
      </c>
      <c r="E69">
        <v>30.54</v>
      </c>
      <c r="F69">
        <v>5927</v>
      </c>
      <c r="G69">
        <v>17.8</v>
      </c>
      <c r="I69" s="103">
        <f t="shared" si="8"/>
        <v>104.70836086547396</v>
      </c>
      <c r="J69" s="104">
        <f t="shared" si="1"/>
        <v>21.884047420884059</v>
      </c>
      <c r="K69" s="76">
        <f t="shared" si="9"/>
        <v>219.26861866657836</v>
      </c>
      <c r="L69" s="76">
        <f t="shared" si="2"/>
        <v>164.46544356263658</v>
      </c>
      <c r="M69" s="103">
        <f t="shared" si="10"/>
        <v>8.2530780560099455</v>
      </c>
      <c r="N69" s="103">
        <f t="shared" si="3"/>
        <v>257.90868925031077</v>
      </c>
    </row>
    <row r="70" spans="1:14">
      <c r="A70" s="102">
        <v>40413</v>
      </c>
      <c r="B70" t="s">
        <v>141</v>
      </c>
      <c r="C70">
        <v>8.1950000000000003</v>
      </c>
      <c r="D70">
        <v>104.889</v>
      </c>
      <c r="E70">
        <v>30.52</v>
      </c>
      <c r="F70">
        <v>5928</v>
      </c>
      <c r="G70">
        <v>17.8</v>
      </c>
      <c r="I70" s="103">
        <f t="shared" si="8"/>
        <v>104.89034477544763</v>
      </c>
      <c r="J70" s="104">
        <f t="shared" si="1"/>
        <v>21.922082058068554</v>
      </c>
      <c r="K70" s="76">
        <f t="shared" si="9"/>
        <v>219.64970915667527</v>
      </c>
      <c r="L70" s="76">
        <f t="shared" si="2"/>
        <v>164.75128572679321</v>
      </c>
      <c r="M70" s="103">
        <f t="shared" si="10"/>
        <v>8.2674219670552169</v>
      </c>
      <c r="N70" s="103">
        <f t="shared" si="3"/>
        <v>258.35693647047555</v>
      </c>
    </row>
    <row r="71" spans="1:14">
      <c r="A71" s="102">
        <v>40413</v>
      </c>
      <c r="B71" t="s">
        <v>142</v>
      </c>
      <c r="C71">
        <v>8.3620000000000001</v>
      </c>
      <c r="D71">
        <v>103.803</v>
      </c>
      <c r="E71">
        <v>30.64</v>
      </c>
      <c r="F71">
        <v>5930</v>
      </c>
      <c r="G71">
        <v>17.8</v>
      </c>
      <c r="I71" s="103">
        <f t="shared" si="8"/>
        <v>103.80378668920451</v>
      </c>
      <c r="J71" s="104">
        <f t="shared" si="1"/>
        <v>21.694991418043742</v>
      </c>
      <c r="K71" s="76">
        <f t="shared" si="9"/>
        <v>217.37435990373817</v>
      </c>
      <c r="L71" s="76">
        <f t="shared" si="2"/>
        <v>163.04462872124492</v>
      </c>
      <c r="M71" s="103">
        <f t="shared" si="10"/>
        <v>8.1817798213465842</v>
      </c>
      <c r="N71" s="103">
        <f t="shared" si="3"/>
        <v>255.68061941708075</v>
      </c>
    </row>
    <row r="72" spans="1:14">
      <c r="A72" s="102">
        <v>40413</v>
      </c>
      <c r="B72" t="s">
        <v>143</v>
      </c>
      <c r="C72">
        <v>8.5289999999999999</v>
      </c>
      <c r="D72">
        <v>104.345</v>
      </c>
      <c r="E72">
        <v>30.58</v>
      </c>
      <c r="F72">
        <v>5929</v>
      </c>
      <c r="G72">
        <v>17.8</v>
      </c>
      <c r="I72" s="103">
        <f t="shared" si="8"/>
        <v>104.34546491613517</v>
      </c>
      <c r="J72" s="104">
        <f t="shared" si="1"/>
        <v>21.808202167472249</v>
      </c>
      <c r="K72" s="76">
        <f t="shared" si="9"/>
        <v>218.50868227875307</v>
      </c>
      <c r="L72" s="76">
        <f t="shared" si="2"/>
        <v>163.89544282170465</v>
      </c>
      <c r="M72" s="103">
        <f t="shared" si="10"/>
        <v>8.2244747184030214</v>
      </c>
      <c r="N72" s="103">
        <f t="shared" si="3"/>
        <v>257.01483495009444</v>
      </c>
    </row>
    <row r="73" spans="1:14">
      <c r="A73" s="102">
        <v>40413</v>
      </c>
      <c r="B73" t="s">
        <v>144</v>
      </c>
      <c r="C73">
        <v>8.6959999999999997</v>
      </c>
      <c r="D73">
        <v>104.423</v>
      </c>
      <c r="E73">
        <v>30.55</v>
      </c>
      <c r="F73">
        <v>5933</v>
      </c>
      <c r="G73">
        <v>17.899999999999999</v>
      </c>
      <c r="I73" s="103">
        <f t="shared" si="8"/>
        <v>104.42349742989991</v>
      </c>
      <c r="J73" s="104">
        <f t="shared" si="1"/>
        <v>21.824510962849082</v>
      </c>
      <c r="K73" s="76">
        <f t="shared" si="9"/>
        <v>218.64386915801313</v>
      </c>
      <c r="L73" s="76">
        <f t="shared" si="2"/>
        <v>163.99684160004585</v>
      </c>
      <c r="M73" s="103">
        <f t="shared" si="10"/>
        <v>8.2151065692562373</v>
      </c>
      <c r="N73" s="103">
        <f t="shared" si="3"/>
        <v>256.72208028925741</v>
      </c>
    </row>
    <row r="74" spans="1:14">
      <c r="A74" s="102">
        <v>40413</v>
      </c>
      <c r="B74" t="s">
        <v>145</v>
      </c>
      <c r="C74">
        <v>8.8460000000000001</v>
      </c>
      <c r="D74">
        <v>103.521</v>
      </c>
      <c r="E74">
        <v>30.65</v>
      </c>
      <c r="F74">
        <v>5931</v>
      </c>
      <c r="G74">
        <v>17.899999999999999</v>
      </c>
      <c r="I74" s="103">
        <f t="shared" si="8"/>
        <v>103.52143104834298</v>
      </c>
      <c r="J74" s="104">
        <f t="shared" si="1"/>
        <v>21.635979089103682</v>
      </c>
      <c r="K74" s="76">
        <f t="shared" si="9"/>
        <v>216.75510572109241</v>
      </c>
      <c r="L74" s="76">
        <f t="shared" si="2"/>
        <v>162.5801486034506</v>
      </c>
      <c r="M74" s="103">
        <f t="shared" si="10"/>
        <v>8.1441400565514872</v>
      </c>
      <c r="N74" s="103">
        <f t="shared" si="3"/>
        <v>254.50437676723396</v>
      </c>
    </row>
    <row r="75" spans="1:14">
      <c r="A75" s="102">
        <v>40413</v>
      </c>
      <c r="B75" t="s">
        <v>146</v>
      </c>
      <c r="C75">
        <v>9.0129999999999999</v>
      </c>
      <c r="D75">
        <v>104.152</v>
      </c>
      <c r="E75">
        <v>30.58</v>
      </c>
      <c r="F75">
        <v>5938</v>
      </c>
      <c r="G75">
        <v>17.899999999999999</v>
      </c>
      <c r="I75" s="103">
        <f t="shared" si="8"/>
        <v>104.15194701282803</v>
      </c>
      <c r="J75" s="104">
        <f t="shared" si="1"/>
        <v>21.767756925681056</v>
      </c>
      <c r="K75" s="76">
        <f t="shared" si="9"/>
        <v>218.07529182320468</v>
      </c>
      <c r="L75" s="76">
        <f t="shared" si="2"/>
        <v>163.57037234905317</v>
      </c>
      <c r="M75" s="103">
        <f t="shared" si="10"/>
        <v>8.1937434118244621</v>
      </c>
      <c r="N75" s="103">
        <f t="shared" si="3"/>
        <v>256.05448161951443</v>
      </c>
    </row>
    <row r="76" spans="1:14">
      <c r="A76" s="102">
        <v>40413</v>
      </c>
      <c r="B76" t="s">
        <v>147</v>
      </c>
      <c r="C76">
        <v>9.18</v>
      </c>
      <c r="D76">
        <v>104.696</v>
      </c>
      <c r="E76">
        <v>30.52</v>
      </c>
      <c r="F76">
        <v>5925</v>
      </c>
      <c r="G76">
        <v>17.899999999999999</v>
      </c>
      <c r="I76" s="103">
        <f t="shared" si="8"/>
        <v>104.6958499528296</v>
      </c>
      <c r="J76" s="104">
        <f t="shared" si="1"/>
        <v>21.881432640141384</v>
      </c>
      <c r="K76" s="76">
        <f t="shared" si="9"/>
        <v>219.21412595704697</v>
      </c>
      <c r="L76" s="76">
        <f t="shared" si="2"/>
        <v>164.4245705562825</v>
      </c>
      <c r="M76" s="103">
        <f t="shared" si="10"/>
        <v>8.2365328292009909</v>
      </c>
      <c r="N76" s="103">
        <f t="shared" si="3"/>
        <v>257.39165091253096</v>
      </c>
    </row>
    <row r="77" spans="1:14">
      <c r="A77" s="102">
        <v>40413</v>
      </c>
      <c r="B77" t="s">
        <v>148</v>
      </c>
      <c r="C77">
        <v>9.3469999999999995</v>
      </c>
      <c r="D77">
        <v>104.242</v>
      </c>
      <c r="E77">
        <v>30.57</v>
      </c>
      <c r="F77">
        <v>5932</v>
      </c>
      <c r="G77">
        <v>17.899999999999999</v>
      </c>
      <c r="I77" s="103">
        <f t="shared" si="8"/>
        <v>104.24237488991308</v>
      </c>
      <c r="J77" s="104">
        <f t="shared" si="1"/>
        <v>21.786656351991834</v>
      </c>
      <c r="K77" s="76">
        <f t="shared" si="9"/>
        <v>218.26463140109891</v>
      </c>
      <c r="L77" s="76">
        <f t="shared" si="2"/>
        <v>163.712389103898</v>
      </c>
      <c r="M77" s="103">
        <f t="shared" si="10"/>
        <v>8.20085746819462</v>
      </c>
      <c r="N77" s="103">
        <f t="shared" si="3"/>
        <v>256.27679588108185</v>
      </c>
    </row>
    <row r="78" spans="1:14">
      <c r="A78" s="102">
        <v>40413</v>
      </c>
      <c r="B78" t="s">
        <v>149</v>
      </c>
      <c r="C78">
        <v>9.5139999999999993</v>
      </c>
      <c r="D78">
        <v>103.791</v>
      </c>
      <c r="E78">
        <v>30.62</v>
      </c>
      <c r="F78">
        <v>5933</v>
      </c>
      <c r="G78">
        <v>17.899999999999999</v>
      </c>
      <c r="I78" s="103">
        <f t="shared" si="8"/>
        <v>103.79112208102637</v>
      </c>
      <c r="J78" s="104">
        <f t="shared" si="1"/>
        <v>21.692344514934511</v>
      </c>
      <c r="K78" s="76">
        <f t="shared" si="9"/>
        <v>217.31978984214192</v>
      </c>
      <c r="L78" s="76">
        <f t="shared" si="2"/>
        <v>163.00369769591057</v>
      </c>
      <c r="M78" s="103">
        <f t="shared" si="10"/>
        <v>8.1653569342542678</v>
      </c>
      <c r="N78" s="103">
        <f t="shared" si="3"/>
        <v>255.16740419544587</v>
      </c>
    </row>
    <row r="79" spans="1:14">
      <c r="A79" s="102">
        <v>40413</v>
      </c>
      <c r="B79" t="s">
        <v>150</v>
      </c>
      <c r="C79">
        <v>9.6809999999999992</v>
      </c>
      <c r="D79">
        <v>103.971</v>
      </c>
      <c r="E79">
        <v>30.6</v>
      </c>
      <c r="F79">
        <v>5934</v>
      </c>
      <c r="G79">
        <v>17.899999999999999</v>
      </c>
      <c r="I79" s="103">
        <f t="shared" si="8"/>
        <v>103.9713574634266</v>
      </c>
      <c r="J79" s="104">
        <f t="shared" si="1"/>
        <v>21.730013709856156</v>
      </c>
      <c r="K79" s="76">
        <f t="shared" si="9"/>
        <v>217.69717005193243</v>
      </c>
      <c r="L79" s="76">
        <f t="shared" si="2"/>
        <v>163.28675691328695</v>
      </c>
      <c r="M79" s="103">
        <f t="shared" si="10"/>
        <v>8.1795362416937873</v>
      </c>
      <c r="N79" s="103">
        <f t="shared" si="3"/>
        <v>255.61050755293084</v>
      </c>
    </row>
    <row r="80" spans="1:14">
      <c r="A80" s="102">
        <v>40413</v>
      </c>
      <c r="B80" t="s">
        <v>151</v>
      </c>
      <c r="C80">
        <v>9.8469999999999995</v>
      </c>
      <c r="D80">
        <v>104.605</v>
      </c>
      <c r="E80">
        <v>30.53</v>
      </c>
      <c r="F80">
        <v>5938</v>
      </c>
      <c r="G80">
        <v>17.899999999999999</v>
      </c>
      <c r="I80" s="103">
        <f t="shared" si="8"/>
        <v>104.60497646108595</v>
      </c>
      <c r="J80" s="104">
        <f t="shared" si="1"/>
        <v>21.862440080366966</v>
      </c>
      <c r="K80" s="76">
        <f t="shared" si="9"/>
        <v>219.02385334285813</v>
      </c>
      <c r="L80" s="76">
        <f t="shared" si="2"/>
        <v>164.2818539647306</v>
      </c>
      <c r="M80" s="103">
        <f t="shared" si="10"/>
        <v>8.2293837158561161</v>
      </c>
      <c r="N80" s="103">
        <f t="shared" si="3"/>
        <v>257.16824112050364</v>
      </c>
    </row>
    <row r="81" spans="1:14">
      <c r="A81" s="102">
        <v>40413</v>
      </c>
      <c r="B81" t="s">
        <v>152</v>
      </c>
      <c r="C81">
        <v>10.013999999999999</v>
      </c>
      <c r="D81">
        <v>104.242</v>
      </c>
      <c r="E81">
        <v>30.57</v>
      </c>
      <c r="F81">
        <v>5935</v>
      </c>
      <c r="G81">
        <v>17.899999999999999</v>
      </c>
      <c r="I81" s="103">
        <f t="shared" si="8"/>
        <v>104.24237488991308</v>
      </c>
      <c r="J81" s="104">
        <f t="shared" si="1"/>
        <v>21.786656351991834</v>
      </c>
      <c r="K81" s="76">
        <f t="shared" si="9"/>
        <v>218.26463140109891</v>
      </c>
      <c r="L81" s="76">
        <f t="shared" si="2"/>
        <v>163.712389103898</v>
      </c>
      <c r="M81" s="103">
        <f t="shared" si="10"/>
        <v>8.20085746819462</v>
      </c>
      <c r="N81" s="103">
        <f t="shared" si="3"/>
        <v>256.27679588108185</v>
      </c>
    </row>
    <row r="82" spans="1:14">
      <c r="A82" s="102">
        <v>40413</v>
      </c>
      <c r="B82" t="s">
        <v>153</v>
      </c>
      <c r="C82">
        <v>10.180999999999999</v>
      </c>
      <c r="D82">
        <v>104.423</v>
      </c>
      <c r="E82">
        <v>30.55</v>
      </c>
      <c r="F82">
        <v>5939</v>
      </c>
      <c r="G82">
        <v>17.899999999999999</v>
      </c>
      <c r="I82" s="103">
        <f t="shared" si="8"/>
        <v>104.42349742989991</v>
      </c>
      <c r="J82" s="104">
        <f t="shared" si="1"/>
        <v>21.824510962849082</v>
      </c>
      <c r="K82" s="76">
        <f t="shared" si="9"/>
        <v>218.64386915801313</v>
      </c>
      <c r="L82" s="76">
        <f t="shared" si="2"/>
        <v>163.99684160004585</v>
      </c>
      <c r="M82" s="103">
        <f t="shared" si="10"/>
        <v>8.2151065692562373</v>
      </c>
      <c r="N82" s="103">
        <f t="shared" si="3"/>
        <v>256.72208028925741</v>
      </c>
    </row>
    <row r="83" spans="1:14">
      <c r="A83" s="102">
        <v>40413</v>
      </c>
      <c r="B83" t="s">
        <v>154</v>
      </c>
      <c r="C83">
        <v>10.348000000000001</v>
      </c>
      <c r="D83">
        <v>102.895</v>
      </c>
      <c r="E83">
        <v>30.72</v>
      </c>
      <c r="F83">
        <v>5941</v>
      </c>
      <c r="G83">
        <v>17.899999999999999</v>
      </c>
      <c r="I83" s="103">
        <f t="shared" si="8"/>
        <v>102.89522540368583</v>
      </c>
      <c r="J83" s="104">
        <f t="shared" si="1"/>
        <v>21.505102109370338</v>
      </c>
      <c r="K83" s="76">
        <f t="shared" si="9"/>
        <v>215.44394464713642</v>
      </c>
      <c r="L83" s="76">
        <f t="shared" si="2"/>
        <v>161.59669420435966</v>
      </c>
      <c r="M83" s="103">
        <f t="shared" si="10"/>
        <v>8.094875798680965</v>
      </c>
      <c r="N83" s="103">
        <f t="shared" si="3"/>
        <v>252.96486870878016</v>
      </c>
    </row>
    <row r="84" spans="1:14">
      <c r="A84" s="102"/>
      <c r="I84" s="103"/>
      <c r="J84" s="104"/>
      <c r="K84" s="76"/>
      <c r="L84" s="76"/>
      <c r="M84" s="103"/>
      <c r="N84" s="103"/>
    </row>
    <row r="85" spans="1:14">
      <c r="A85" s="102"/>
      <c r="I85" s="103"/>
      <c r="J85" s="104"/>
      <c r="K85" s="76"/>
      <c r="L85" s="76"/>
      <c r="M85" s="103"/>
      <c r="N85" s="103"/>
    </row>
    <row r="86" spans="1:14">
      <c r="A86" s="102"/>
      <c r="I86" s="103"/>
      <c r="J86" s="104"/>
      <c r="K86" s="76"/>
      <c r="L86" s="76"/>
      <c r="M86" s="103"/>
      <c r="N86" s="103"/>
    </row>
    <row r="87" spans="1:14">
      <c r="A87" s="102"/>
      <c r="I87" s="103"/>
      <c r="J87" s="104"/>
      <c r="K87" s="76"/>
      <c r="L87" s="76"/>
      <c r="M87" s="103"/>
      <c r="N87" s="103"/>
    </row>
    <row r="88" spans="1:14">
      <c r="A88" s="102"/>
      <c r="I88" s="103"/>
      <c r="J88" s="104"/>
      <c r="K88" s="76"/>
      <c r="L88" s="76"/>
      <c r="M88" s="103"/>
      <c r="N88" s="103"/>
    </row>
    <row r="89" spans="1:14">
      <c r="A89" s="102"/>
      <c r="I89" s="103"/>
      <c r="J89" s="104"/>
      <c r="K89" s="76"/>
      <c r="L89" s="76"/>
      <c r="M89" s="103"/>
      <c r="N89" s="103"/>
    </row>
    <row r="90" spans="1:14">
      <c r="A90" s="102"/>
      <c r="I90" s="103"/>
      <c r="J90" s="104"/>
      <c r="K90" s="76"/>
      <c r="L90" s="76"/>
      <c r="M90" s="103"/>
      <c r="N90" s="103"/>
    </row>
    <row r="91" spans="1:14">
      <c r="A91" s="102"/>
      <c r="I91" s="103"/>
      <c r="J91" s="104"/>
      <c r="K91" s="76"/>
      <c r="L91" s="76"/>
      <c r="M91" s="103"/>
      <c r="N91" s="103"/>
    </row>
    <row r="92" spans="1:14">
      <c r="A92" s="102"/>
      <c r="I92" s="103"/>
      <c r="J92" s="104"/>
      <c r="K92" s="76"/>
      <c r="L92" s="76"/>
      <c r="M92" s="103"/>
      <c r="N92" s="103"/>
    </row>
    <row r="93" spans="1:14">
      <c r="A93" s="102"/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2013-11-10T21:08:40Z</dcterms:modified>
</cp:coreProperties>
</file>