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D13" i="2"/>
  <c r="D15" i="2"/>
  <c r="F13" i="2"/>
  <c r="F14" i="2"/>
  <c r="J16" i="2"/>
  <c r="Q46" i="2"/>
  <c r="P21" i="2"/>
  <c r="Q21" i="2"/>
  <c r="R21" i="2"/>
  <c r="B45" i="1"/>
  <c r="B34" i="1"/>
  <c r="B32" i="1"/>
  <c r="B33" i="1"/>
  <c r="B31" i="1"/>
  <c r="B38" i="1"/>
  <c r="B39" i="1"/>
  <c r="B40" i="1"/>
  <c r="D16" i="2"/>
  <c r="D14" i="2"/>
  <c r="J15" i="2"/>
  <c r="B35" i="1"/>
  <c r="B36" i="1"/>
  <c r="B42" i="1"/>
  <c r="B44" i="1"/>
  <c r="F15" i="2"/>
  <c r="H13" i="2"/>
  <c r="I44" i="2"/>
  <c r="I46" i="2"/>
  <c r="I48" i="2"/>
  <c r="I50" i="2"/>
  <c r="I52" i="2"/>
  <c r="I54" i="2"/>
  <c r="I56" i="2"/>
  <c r="I58" i="2"/>
  <c r="I60" i="2"/>
  <c r="I62" i="2"/>
  <c r="I64" i="2"/>
  <c r="I66" i="2"/>
  <c r="I68" i="2"/>
  <c r="I70" i="2"/>
  <c r="I72" i="2"/>
  <c r="I74" i="2"/>
  <c r="I76" i="2"/>
  <c r="I45" i="2"/>
  <c r="I47" i="2"/>
  <c r="I49" i="2"/>
  <c r="I51" i="2"/>
  <c r="I53" i="2"/>
  <c r="I55" i="2"/>
  <c r="I57" i="2"/>
  <c r="I59" i="2"/>
  <c r="I61" i="2"/>
  <c r="I63" i="2"/>
  <c r="I65" i="2"/>
  <c r="I67" i="2"/>
  <c r="I69" i="2"/>
  <c r="I77" i="2"/>
  <c r="I39" i="2"/>
  <c r="I40" i="2"/>
  <c r="I26" i="2"/>
  <c r="I27" i="2"/>
  <c r="I34" i="2"/>
  <c r="I35" i="2"/>
  <c r="I71" i="2"/>
  <c r="I41" i="2"/>
  <c r="I42" i="2"/>
  <c r="I28" i="2"/>
  <c r="I73" i="2"/>
  <c r="I22" i="2"/>
  <c r="I23" i="2"/>
  <c r="I30" i="2"/>
  <c r="I31" i="2"/>
  <c r="I21" i="2"/>
  <c r="H14" i="2"/>
  <c r="I43" i="2"/>
  <c r="I25" i="2"/>
  <c r="I32" i="2"/>
  <c r="I75" i="2"/>
  <c r="I29" i="2"/>
  <c r="I36" i="2"/>
  <c r="I37" i="2"/>
  <c r="I33" i="2"/>
  <c r="I38" i="2"/>
  <c r="I24" i="2"/>
  <c r="B43" i="1"/>
  <c r="B18" i="1"/>
  <c r="J37" i="2"/>
  <c r="K37" i="2"/>
  <c r="L37" i="2"/>
  <c r="M37" i="2"/>
  <c r="N37" i="2"/>
  <c r="K21" i="2"/>
  <c r="L21" i="2"/>
  <c r="J21" i="2"/>
  <c r="M21" i="2"/>
  <c r="N21" i="2"/>
  <c r="J41" i="2"/>
  <c r="M41" i="2"/>
  <c r="N41" i="2"/>
  <c r="K41" i="2"/>
  <c r="L41" i="2"/>
  <c r="K77" i="2"/>
  <c r="L77" i="2"/>
  <c r="J77" i="2"/>
  <c r="M77" i="2"/>
  <c r="N77" i="2"/>
  <c r="K55" i="2"/>
  <c r="L55" i="2"/>
  <c r="M55" i="2"/>
  <c r="N55" i="2"/>
  <c r="J55" i="2"/>
  <c r="M72" i="2"/>
  <c r="N72" i="2"/>
  <c r="J72" i="2"/>
  <c r="K72" i="2"/>
  <c r="L72" i="2"/>
  <c r="M56" i="2"/>
  <c r="N56" i="2"/>
  <c r="K56" i="2"/>
  <c r="L56" i="2"/>
  <c r="J56" i="2"/>
  <c r="J24" i="2"/>
  <c r="K24" i="2"/>
  <c r="L24" i="2"/>
  <c r="M24" i="2"/>
  <c r="N24" i="2"/>
  <c r="J25" i="2"/>
  <c r="K25" i="2"/>
  <c r="L25" i="2"/>
  <c r="M25" i="2"/>
  <c r="N25" i="2"/>
  <c r="K73" i="2"/>
  <c r="L73" i="2"/>
  <c r="M73" i="2"/>
  <c r="N73" i="2"/>
  <c r="J73" i="2"/>
  <c r="J26" i="2"/>
  <c r="K26" i="2"/>
  <c r="L26" i="2"/>
  <c r="M26" i="2"/>
  <c r="N26" i="2"/>
  <c r="K61" i="2"/>
  <c r="L61" i="2"/>
  <c r="M61" i="2"/>
  <c r="N61" i="2"/>
  <c r="J61" i="2"/>
  <c r="K45" i="2"/>
  <c r="L45" i="2"/>
  <c r="M45" i="2"/>
  <c r="N45" i="2"/>
  <c r="J45" i="2"/>
  <c r="M62" i="2"/>
  <c r="N62" i="2"/>
  <c r="K62" i="2"/>
  <c r="L62" i="2"/>
  <c r="J62" i="2"/>
  <c r="M46" i="2"/>
  <c r="N46" i="2"/>
  <c r="K46" i="2"/>
  <c r="L46" i="2"/>
  <c r="J46" i="2"/>
  <c r="M29" i="2"/>
  <c r="N29" i="2"/>
  <c r="J29" i="2"/>
  <c r="K29" i="2"/>
  <c r="L29" i="2"/>
  <c r="J33" i="2"/>
  <c r="M33" i="2"/>
  <c r="N33" i="2"/>
  <c r="K33" i="2"/>
  <c r="L33" i="2"/>
  <c r="K75" i="2"/>
  <c r="L75" i="2"/>
  <c r="J75" i="2"/>
  <c r="M75" i="2"/>
  <c r="N75" i="2"/>
  <c r="J13" i="2"/>
  <c r="J14" i="2"/>
  <c r="K23" i="2"/>
  <c r="L23" i="2"/>
  <c r="M23" i="2"/>
  <c r="N23" i="2"/>
  <c r="J23" i="2"/>
  <c r="M42" i="2"/>
  <c r="N42" i="2"/>
  <c r="J42" i="2"/>
  <c r="K42" i="2"/>
  <c r="L42" i="2"/>
  <c r="J34" i="2"/>
  <c r="K34" i="2"/>
  <c r="L34" i="2"/>
  <c r="M34" i="2"/>
  <c r="N34" i="2"/>
  <c r="J39" i="2"/>
  <c r="K39" i="2"/>
  <c r="L39" i="2"/>
  <c r="M39" i="2"/>
  <c r="N39" i="2"/>
  <c r="K65" i="2"/>
  <c r="L65" i="2"/>
  <c r="M65" i="2"/>
  <c r="N65" i="2"/>
  <c r="J65" i="2"/>
  <c r="K57" i="2"/>
  <c r="L57" i="2"/>
  <c r="M57" i="2"/>
  <c r="N57" i="2"/>
  <c r="J57" i="2"/>
  <c r="K49" i="2"/>
  <c r="L49" i="2"/>
  <c r="M49" i="2"/>
  <c r="N49" i="2"/>
  <c r="J49" i="2"/>
  <c r="M74" i="2"/>
  <c r="N74" i="2"/>
  <c r="K74" i="2"/>
  <c r="L74" i="2"/>
  <c r="J74" i="2"/>
  <c r="M66" i="2"/>
  <c r="N66" i="2"/>
  <c r="K66" i="2"/>
  <c r="L66" i="2"/>
  <c r="J66" i="2"/>
  <c r="M58" i="2"/>
  <c r="N58" i="2"/>
  <c r="K58" i="2"/>
  <c r="L58" i="2"/>
  <c r="J58" i="2"/>
  <c r="M50" i="2"/>
  <c r="N50" i="2"/>
  <c r="K50" i="2"/>
  <c r="L50" i="2"/>
  <c r="J50" i="2"/>
  <c r="B22" i="1"/>
  <c r="B20" i="1"/>
  <c r="B21" i="1"/>
  <c r="B19" i="1"/>
  <c r="J32" i="2"/>
  <c r="K32" i="2"/>
  <c r="L32" i="2"/>
  <c r="M32" i="2"/>
  <c r="N32" i="2"/>
  <c r="J22" i="2"/>
  <c r="M22" i="2"/>
  <c r="N22" i="2"/>
  <c r="K22" i="2"/>
  <c r="L22" i="2"/>
  <c r="J27" i="2"/>
  <c r="K27" i="2"/>
  <c r="L27" i="2"/>
  <c r="M27" i="2"/>
  <c r="N27" i="2"/>
  <c r="K63" i="2"/>
  <c r="L63" i="2"/>
  <c r="M63" i="2"/>
  <c r="N63" i="2"/>
  <c r="J63" i="2"/>
  <c r="K47" i="2"/>
  <c r="L47" i="2"/>
  <c r="M47" i="2"/>
  <c r="N47" i="2"/>
  <c r="J47" i="2"/>
  <c r="M64" i="2"/>
  <c r="N64" i="2"/>
  <c r="K64" i="2"/>
  <c r="L64" i="2"/>
  <c r="J64" i="2"/>
  <c r="M48" i="2"/>
  <c r="N48" i="2"/>
  <c r="K48" i="2"/>
  <c r="L48" i="2"/>
  <c r="J48" i="2"/>
  <c r="J36" i="2"/>
  <c r="M36" i="2"/>
  <c r="N36" i="2"/>
  <c r="K36" i="2"/>
  <c r="L36" i="2"/>
  <c r="K31" i="2"/>
  <c r="L31" i="2"/>
  <c r="J31" i="2"/>
  <c r="M31" i="2"/>
  <c r="N31" i="2"/>
  <c r="K71" i="2"/>
  <c r="L71" i="2"/>
  <c r="M71" i="2"/>
  <c r="N71" i="2"/>
  <c r="J71" i="2"/>
  <c r="K69" i="2"/>
  <c r="L69" i="2"/>
  <c r="M69" i="2"/>
  <c r="N69" i="2"/>
  <c r="J69" i="2"/>
  <c r="K53" i="2"/>
  <c r="L53" i="2"/>
  <c r="M53" i="2"/>
  <c r="N53" i="2"/>
  <c r="J53" i="2"/>
  <c r="M70" i="2"/>
  <c r="N70" i="2"/>
  <c r="J70" i="2"/>
  <c r="K70" i="2"/>
  <c r="L70" i="2"/>
  <c r="M54" i="2"/>
  <c r="N54" i="2"/>
  <c r="K54" i="2"/>
  <c r="L54" i="2"/>
  <c r="J54" i="2"/>
  <c r="J38" i="2"/>
  <c r="K38" i="2"/>
  <c r="L38" i="2"/>
  <c r="M38" i="2"/>
  <c r="N38" i="2"/>
  <c r="J43" i="2"/>
  <c r="M43" i="2"/>
  <c r="N43" i="2"/>
  <c r="K43" i="2"/>
  <c r="L43" i="2"/>
  <c r="J30" i="2"/>
  <c r="K30" i="2"/>
  <c r="L30" i="2"/>
  <c r="M30" i="2"/>
  <c r="N30" i="2"/>
  <c r="J28" i="2"/>
  <c r="M28" i="2"/>
  <c r="N28" i="2"/>
  <c r="K28" i="2"/>
  <c r="L28" i="2"/>
  <c r="K35" i="2"/>
  <c r="L35" i="2"/>
  <c r="M35" i="2"/>
  <c r="N35" i="2"/>
  <c r="J35" i="2"/>
  <c r="J40" i="2"/>
  <c r="K40" i="2"/>
  <c r="L40" i="2"/>
  <c r="M40" i="2"/>
  <c r="N40" i="2"/>
  <c r="K67" i="2"/>
  <c r="L67" i="2"/>
  <c r="M67" i="2"/>
  <c r="N67" i="2"/>
  <c r="J67" i="2"/>
  <c r="K59" i="2"/>
  <c r="L59" i="2"/>
  <c r="M59" i="2"/>
  <c r="N59" i="2"/>
  <c r="J59" i="2"/>
  <c r="K51" i="2"/>
  <c r="L51" i="2"/>
  <c r="M51" i="2"/>
  <c r="N51" i="2"/>
  <c r="J51" i="2"/>
  <c r="M76" i="2"/>
  <c r="N76" i="2"/>
  <c r="J76" i="2"/>
  <c r="K76" i="2"/>
  <c r="L76" i="2"/>
  <c r="M68" i="2"/>
  <c r="N68" i="2"/>
  <c r="K68" i="2"/>
  <c r="L68" i="2"/>
  <c r="J68" i="2"/>
  <c r="M60" i="2"/>
  <c r="N60" i="2"/>
  <c r="K60" i="2"/>
  <c r="L60" i="2"/>
  <c r="J60" i="2"/>
  <c r="M52" i="2"/>
  <c r="N52" i="2"/>
  <c r="K52" i="2"/>
  <c r="L52" i="2"/>
  <c r="J52" i="2"/>
  <c r="M44" i="2"/>
  <c r="N44" i="2"/>
  <c r="K44" i="2"/>
  <c r="L44" i="2"/>
  <c r="J44" i="2"/>
  <c r="B23" i="1"/>
  <c r="B24" i="1"/>
</calcChain>
</file>

<file path=xl/sharedStrings.xml><?xml version="1.0" encoding="utf-8"?>
<sst xmlns="http://schemas.openxmlformats.org/spreadsheetml/2006/main" count="176" uniqueCount="149">
  <si>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</si>
  <si>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</si>
  <si>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</si>
  <si>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</si>
  <si>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</si>
  <si>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</si>
  <si>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</si>
  <si>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</si>
  <si>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</si>
  <si>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</si>
  <si>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</si>
  <si>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</si>
  <si>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</si>
  <si>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</si>
  <si>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</si>
  <si>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</si>
  <si>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</si>
  <si>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</si>
  <si>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</si>
  <si>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</si>
  <si>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</si>
  <si>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</si>
  <si>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</si>
  <si>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</si>
  <si>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</si>
  <si>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</si>
  <si>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</si>
  <si>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</si>
  <si>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</si>
  <si>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</si>
  <si>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</si>
  <si>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</si>
  <si>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</si>
  <si>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</si>
  <si>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</si>
  <si>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</si>
  <si>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</si>
  <si>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</si>
  <si>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</si>
  <si>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</si>
  <si>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</si>
  <si>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</si>
  <si>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</si>
  <si>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</si>
  <si>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</si>
  <si>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</si>
  <si>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</si>
  <si>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</si>
  <si>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</si>
  <si>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</si>
  <si>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</si>
  <si>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</si>
  <si>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</si>
  <si>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</si>
  <si>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</si>
  <si>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</si>
  <si>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</si>
  <si>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</si>
  <si>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</si>
  <si>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</si>
  <si>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</si>
  <si>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</si>
  <si>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</si>
  <si>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</si>
  <si>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</si>
  <si>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</si>
  <si>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</si>
  <si>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</si>
  <si>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</si>
  <si>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</si>
  <si>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</si>
  <si>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</si>
  <si>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</si>
  <si>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</si>
  <si>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</si>
  <si>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</si>
  <si>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</si>
  <si>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</si>
  <si>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</si>
  <si>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</si>
  <si>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</si>
  <si>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</si>
  <si>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</si>
  <si>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</si>
  <si>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</si>
  <si>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</si>
  <si>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</si>
  <si>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</si>
  <si>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</si>
  <si>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</si>
  <si>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</si>
  <si>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</si>
  <si>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17:42:25</t>
  </si>
  <si>
    <t xml:space="preserve">   17:42:37</t>
  </si>
  <si>
    <t xml:space="preserve">   17:42:47</t>
  </si>
  <si>
    <t xml:space="preserve">   17:42:57</t>
  </si>
  <si>
    <t xml:space="preserve">   17:43:07</t>
  </si>
  <si>
    <t xml:space="preserve">   17:43:17</t>
  </si>
  <si>
    <t xml:space="preserve">   17:43:27</t>
  </si>
  <si>
    <t xml:space="preserve">   17:43:37</t>
  </si>
  <si>
    <t xml:space="preserve">   17:43:47</t>
  </si>
  <si>
    <t xml:space="preserve">   17:43:57</t>
  </si>
  <si>
    <t xml:space="preserve">   17:44:07</t>
  </si>
  <si>
    <t xml:space="preserve">   17:44:17</t>
  </si>
  <si>
    <t xml:space="preserve">   17:44:27</t>
  </si>
  <si>
    <t xml:space="preserve">   17:44:37</t>
  </si>
  <si>
    <t xml:space="preserve">   17:44:47</t>
  </si>
  <si>
    <t xml:space="preserve">   17:44:57</t>
  </si>
  <si>
    <t xml:space="preserve">   17:45:07</t>
  </si>
  <si>
    <t xml:space="preserve">   17:45:17</t>
  </si>
  <si>
    <t xml:space="preserve">   17:45:27</t>
  </si>
  <si>
    <t xml:space="preserve">   17:45:37</t>
  </si>
  <si>
    <t xml:space="preserve">   17:45:47</t>
  </si>
  <si>
    <t xml:space="preserve">   17:45:57</t>
  </si>
  <si>
    <t xml:space="preserve">   17:46:07</t>
  </si>
  <si>
    <t xml:space="preserve">   17:46:17</t>
  </si>
  <si>
    <t xml:space="preserve">   17:46:27</t>
  </si>
  <si>
    <t xml:space="preserve">   17:46:37</t>
  </si>
  <si>
    <t xml:space="preserve">   17:46:47</t>
  </si>
  <si>
    <t xml:space="preserve">   17:46:57</t>
  </si>
  <si>
    <t xml:space="preserve">   17:47:07</t>
  </si>
  <si>
    <t xml:space="preserve">   17:47:17</t>
  </si>
  <si>
    <t xml:space="preserve">   17:47:27</t>
  </si>
  <si>
    <t xml:space="preserve">   17:47:38</t>
  </si>
  <si>
    <t xml:space="preserve">   17:47:48</t>
  </si>
  <si>
    <t xml:space="preserve">   17:47:58</t>
  </si>
  <si>
    <t xml:space="preserve">   17:48:08</t>
  </si>
  <si>
    <t xml:space="preserve">   17:48:18</t>
  </si>
  <si>
    <t xml:space="preserve">   17:48:28</t>
  </si>
  <si>
    <t xml:space="preserve">   17:48:38</t>
  </si>
  <si>
    <t xml:space="preserve">   17:48:48</t>
  </si>
  <si>
    <t xml:space="preserve">   17:48:57</t>
  </si>
  <si>
    <t xml:space="preserve">   17:49:07</t>
  </si>
  <si>
    <t xml:space="preserve">   17:49:17</t>
  </si>
  <si>
    <t xml:space="preserve">   17:49:27</t>
  </si>
  <si>
    <t xml:space="preserve">   17:49:37</t>
  </si>
  <si>
    <t xml:space="preserve">   17:49:47</t>
  </si>
  <si>
    <t xml:space="preserve">   17:49:57</t>
  </si>
  <si>
    <t xml:space="preserve">   17:50:07</t>
  </si>
  <si>
    <t xml:space="preserve">   17:50:17</t>
  </si>
  <si>
    <t xml:space="preserve">   17:50:27</t>
  </si>
  <si>
    <t xml:space="preserve">   17:50:37</t>
  </si>
  <si>
    <t xml:space="preserve">   17:50:47</t>
  </si>
  <si>
    <t xml:space="preserve">   17:50:57</t>
  </si>
  <si>
    <t xml:space="preserve">   17:51:07</t>
  </si>
  <si>
    <t xml:space="preserve">   17:51:17</t>
  </si>
  <si>
    <t xml:space="preserve">   17:51:27</t>
  </si>
  <si>
    <t xml:space="preserve">   17:51:37</t>
  </si>
  <si>
    <t xml:space="preserve">   17:51:47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</si>
</sst>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Fill="1" applyBorder="1" applyAlignment="1">
      <alignment horizontal="left"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0" fillId="0" borderId="0" xfId="0" applyFill="1" applyAlignment="1">
      <alignment horizontal="center" vertical="center"/>
    </xf>
    <xf numFmtId="0" fontId="4" fillId="0" borderId="19" xfId="0" applyFont="1" applyFill="1" applyBorder="1" applyAlignment="1">
      <alignment wrapText="1"/>
    </xf>
    <xf numFmtId="0" fontId="4" fillId="0" borderId="20" xfId="0" applyFont="1" applyFill="1" applyBorder="1"/>
    <xf numFmtId="0" fontId="4" fillId="0" borderId="21" xfId="0" applyFont="1" applyFill="1" applyBorder="1" applyAlignment="1">
      <alignment horizontal="right"/>
    </xf>
    <xf numFmtId="172" fontId="1" fillId="0" borderId="22" xfId="0" applyNumberFormat="1" applyFont="1" applyFill="1" applyBorder="1" applyAlignment="1">
      <alignment horizontal="right" wrapText="1"/>
    </xf>
    <xf numFmtId="0" fontId="4" fillId="0" borderId="19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0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4" xfId="0" applyFill="1" applyBorder="1" applyAlignment="1">
      <alignment horizontal="center" vertical="center" wrapText="1"/>
    </xf>
    <xf numFmtId="0" fontId="0" fillId="0" borderId="21" xfId="0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Fill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802742016184"/>
          <c:y val="0.0918729500347664"/>
          <c:w val="0.553499054581112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600200735748148"/>
                  <c:y val="-0.55847673235909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values'!$N$21:$N$77</c:f>
              <c:numCache>
                <c:formatCode>0.00</c:formatCode>
                <c:ptCount val="57"/>
                <c:pt idx="0">
                  <c:v>296.1318640463178</c:v>
                </c:pt>
                <c:pt idx="1">
                  <c:v>294.5625854389193</c:v>
                </c:pt>
                <c:pt idx="2">
                  <c:v>296.9201710777444</c:v>
                </c:pt>
                <c:pt idx="3">
                  <c:v>295.6076868763728</c:v>
                </c:pt>
                <c:pt idx="4">
                  <c:v>297.4470742258284</c:v>
                </c:pt>
                <c:pt idx="5">
                  <c:v>294.5625854389193</c:v>
                </c:pt>
                <c:pt idx="6">
                  <c:v>295.9172491983491</c:v>
                </c:pt>
                <c:pt idx="7">
                  <c:v>296.7043481468454</c:v>
                </c:pt>
                <c:pt idx="8">
                  <c:v>296.9672585823683</c:v>
                </c:pt>
                <c:pt idx="9">
                  <c:v>296.1793438201377</c:v>
                </c:pt>
                <c:pt idx="10">
                  <c:v>295.3938732155427</c:v>
                </c:pt>
                <c:pt idx="11">
                  <c:v>295.3938732155427</c:v>
                </c:pt>
                <c:pt idx="12">
                  <c:v>297.2304416873311</c:v>
                </c:pt>
                <c:pt idx="13">
                  <c:v>298.285908143729</c:v>
                </c:pt>
                <c:pt idx="14">
                  <c:v>298.5986998506464</c:v>
                </c:pt>
                <c:pt idx="15">
                  <c:v>295.1825044659574</c:v>
                </c:pt>
                <c:pt idx="16">
                  <c:v>296.228750731271</c:v>
                </c:pt>
                <c:pt idx="17">
                  <c:v>294.4006523615724</c:v>
                </c:pt>
                <c:pt idx="18">
                  <c:v>294.9216179296024</c:v>
                </c:pt>
                <c:pt idx="19">
                  <c:v>297.279334618328</c:v>
                </c:pt>
                <c:pt idx="20">
                  <c:v>294.4006523615724</c:v>
                </c:pt>
                <c:pt idx="21">
                  <c:v>295.7050868500395</c:v>
                </c:pt>
                <c:pt idx="22">
                  <c:v>294.6108369427293</c:v>
                </c:pt>
                <c:pt idx="23">
                  <c:v>294.6108369427293</c:v>
                </c:pt>
                <c:pt idx="24">
                  <c:v>293.5705584178131</c:v>
                </c:pt>
                <c:pt idx="25">
                  <c:v>292.2762365240151</c:v>
                </c:pt>
                <c:pt idx="26">
                  <c:v>294.3503641225402</c:v>
                </c:pt>
                <c:pt idx="27">
                  <c:v>292.7931642909134</c:v>
                </c:pt>
                <c:pt idx="28">
                  <c:v>289.9631956170434</c:v>
                </c:pt>
                <c:pt idx="29">
                  <c:v>293.3111595679217</c:v>
                </c:pt>
                <c:pt idx="30">
                  <c:v>291.7603734105025</c:v>
                </c:pt>
                <c:pt idx="31">
                  <c:v>290.2191435524691</c:v>
                </c:pt>
                <c:pt idx="32">
                  <c:v>292.7931642909134</c:v>
                </c:pt>
                <c:pt idx="33">
                  <c:v>293.830225220434</c:v>
                </c:pt>
                <c:pt idx="34">
                  <c:v>290.9885687375016</c:v>
                </c:pt>
                <c:pt idx="35">
                  <c:v>295.1325911272365</c:v>
                </c:pt>
                <c:pt idx="36">
                  <c:v>293.5705584178131</c:v>
                </c:pt>
                <c:pt idx="37">
                  <c:v>293.5705584178131</c:v>
                </c:pt>
                <c:pt idx="38">
                  <c:v>291.2455721022902</c:v>
                </c:pt>
                <c:pt idx="39">
                  <c:v>292.5345671474486</c:v>
                </c:pt>
                <c:pt idx="40">
                  <c:v>290.9885687375016</c:v>
                </c:pt>
                <c:pt idx="41">
                  <c:v>293.05202831177</c:v>
                </c:pt>
                <c:pt idx="42">
                  <c:v>292.0181720637931</c:v>
                </c:pt>
                <c:pt idx="43">
                  <c:v>293.3111595679217</c:v>
                </c:pt>
                <c:pt idx="44">
                  <c:v>289.7075106576486</c:v>
                </c:pt>
                <c:pt idx="45">
                  <c:v>289.1969282616498</c:v>
                </c:pt>
                <c:pt idx="46">
                  <c:v>290.2191435524691</c:v>
                </c:pt>
                <c:pt idx="47">
                  <c:v>288.1789037534311</c:v>
                </c:pt>
                <c:pt idx="48">
                  <c:v>291.7603734105025</c:v>
                </c:pt>
                <c:pt idx="49">
                  <c:v>291.5028402084025</c:v>
                </c:pt>
                <c:pt idx="50">
                  <c:v>290.9885687375016</c:v>
                </c:pt>
                <c:pt idx="51">
                  <c:v>288.9420301237236</c:v>
                </c:pt>
                <c:pt idx="52">
                  <c:v>290.7318297599077</c:v>
                </c:pt>
                <c:pt idx="53">
                  <c:v>289.759961184104</c:v>
                </c:pt>
                <c:pt idx="54">
                  <c:v>290.5274552086674</c:v>
                </c:pt>
                <c:pt idx="55">
                  <c:v>292.0695599656277</c:v>
                </c:pt>
                <c:pt idx="56">
                  <c:v>290.2713611070753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9323208"/>
        <c:axId val="-2099656440"/>
      </c:scatterChart>
      <c:valAx>
        <c:axId val="-2119323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99656440"/>
        <c:crosses val="autoZero"/>
        <c:crossBetween val="midCat"/>
      </c:valAx>
      <c:valAx>
        <c:axId val="-20996564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11932320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1205348146971"/>
          <c:y val="0.384999295045236"/>
          <c:w val="0.23115556620176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304800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27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G12" sqref="G12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72</v>
      </c>
      <c r="D1" s="2"/>
      <c r="E1" s="2">
        <v>39536</v>
      </c>
    </row>
    <row r="2" spans="1:5">
      <c r="A2" s="1" t="s">
        <v>0</v>
      </c>
      <c r="D2" s="2"/>
      <c r="E2" s="2"/>
    </row>
    <row r="3" spans="1:5" ht="45" customHeight="1">
      <c r="A3" s="128" t="s">
        <v>73</v>
      </c>
      <c r="B3" s="128"/>
      <c r="C3" s="128"/>
      <c r="D3" s="128"/>
      <c r="E3" s="129"/>
    </row>
    <row r="4" spans="1:5" ht="15">
      <c r="A4" s="127" t="s">
        <v>1</v>
      </c>
      <c r="B4" s="127"/>
      <c r="C4" s="127"/>
      <c r="D4" s="127"/>
      <c r="E4" s="4"/>
    </row>
    <row r="5" spans="1:5" ht="13" thickBot="1">
      <c r="E5" s="5"/>
    </row>
    <row r="6" spans="1:5">
      <c r="A6" s="6"/>
      <c r="B6" s="7" t="s">
        <v>2</v>
      </c>
      <c r="C6" s="8"/>
      <c r="D6" s="9"/>
      <c r="E6" s="10"/>
    </row>
    <row r="7" spans="1:5">
      <c r="A7" s="11" t="s">
        <v>3</v>
      </c>
      <c r="B7">
        <v>59.26</v>
      </c>
      <c r="C7" s="13" t="s">
        <v>4</v>
      </c>
      <c r="D7" s="13"/>
      <c r="E7" s="14"/>
    </row>
    <row r="8" spans="1:5">
      <c r="A8" s="11" t="s">
        <v>5</v>
      </c>
      <c r="B8">
        <v>30.25</v>
      </c>
      <c r="C8" s="13" t="s">
        <v>6</v>
      </c>
      <c r="D8" s="13"/>
      <c r="E8" s="14"/>
    </row>
    <row r="9" spans="1:5">
      <c r="A9" s="11" t="s">
        <v>7</v>
      </c>
      <c r="B9" s="12">
        <v>28.8</v>
      </c>
      <c r="C9" s="13" t="s">
        <v>8</v>
      </c>
      <c r="D9" s="13"/>
      <c r="E9" s="14"/>
    </row>
    <row r="10" spans="1:5">
      <c r="A10" s="11" t="s">
        <v>9</v>
      </c>
      <c r="B10" s="15">
        <v>18</v>
      </c>
      <c r="C10" s="13" t="s">
        <v>10</v>
      </c>
      <c r="D10" s="13"/>
      <c r="E10" s="14"/>
    </row>
    <row r="11" spans="1:5">
      <c r="A11" s="11" t="s">
        <v>11</v>
      </c>
      <c r="B11">
        <v>17.8</v>
      </c>
      <c r="C11" s="13" t="s">
        <v>12</v>
      </c>
      <c r="D11" s="13"/>
      <c r="E11" s="14"/>
    </row>
    <row r="12" spans="1:5">
      <c r="A12" s="11" t="s">
        <v>13</v>
      </c>
      <c r="B12">
        <v>16.5</v>
      </c>
      <c r="C12" s="13" t="s">
        <v>14</v>
      </c>
      <c r="D12" s="13"/>
      <c r="E12" s="14"/>
    </row>
    <row r="13" spans="1:5">
      <c r="A13" s="11" t="s">
        <v>15</v>
      </c>
      <c r="B13" s="15">
        <v>1013</v>
      </c>
      <c r="C13" s="13" t="s">
        <v>16</v>
      </c>
      <c r="D13" s="13"/>
      <c r="E13" s="14"/>
    </row>
    <row r="14" spans="1:5" ht="13" thickBot="1">
      <c r="A14" s="16" t="s">
        <v>68</v>
      </c>
      <c r="B14" s="17">
        <v>29.8</v>
      </c>
      <c r="C14" s="18" t="s">
        <v>68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17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18</v>
      </c>
      <c r="B18" s="27">
        <f>(-B43+(SQRT((POWER(B43,2))-4*B42*B44)))/(2*B42)</f>
        <v>116.20468368783416</v>
      </c>
      <c r="C18" s="28" t="s">
        <v>19</v>
      </c>
      <c r="D18" s="29"/>
      <c r="E18" s="25"/>
    </row>
    <row r="19" spans="1:5" ht="19">
      <c r="A19" s="26" t="s">
        <v>20</v>
      </c>
      <c r="B19" s="27">
        <f>B18*20.9/100</f>
        <v>24.286778890757336</v>
      </c>
      <c r="C19" s="28" t="s">
        <v>19</v>
      </c>
      <c r="D19" s="29"/>
      <c r="E19" s="25"/>
    </row>
    <row r="20" spans="1:5" ht="19">
      <c r="A20" s="26" t="s">
        <v>21</v>
      </c>
      <c r="B20" s="30">
        <f>($B$13-EXP(52.57-6690.9/(273.15+$B$12)-4.681*LN(273.15+$B$12)))*$B$18/100*0.2095</f>
        <v>242.03161058781288</v>
      </c>
      <c r="C20" s="28" t="s">
        <v>22</v>
      </c>
      <c r="D20" s="29"/>
      <c r="E20" s="25"/>
    </row>
    <row r="21" spans="1:5" ht="19">
      <c r="A21" s="26" t="s">
        <v>23</v>
      </c>
      <c r="B21" s="30">
        <f>B20/1.33322</f>
        <v>181.53913876765489</v>
      </c>
      <c r="C21" s="28" t="s">
        <v>24</v>
      </c>
      <c r="D21" s="29"/>
      <c r="E21" s="25"/>
    </row>
    <row r="22" spans="1:5" ht="19">
      <c r="A22" s="26" t="s">
        <v>25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9.4767109913150556</v>
      </c>
      <c r="C22" s="28" t="s">
        <v>26</v>
      </c>
      <c r="D22" s="28"/>
      <c r="E22" s="25"/>
    </row>
    <row r="23" spans="1:5" ht="19">
      <c r="A23" s="26" t="s">
        <v>27</v>
      </c>
      <c r="B23" s="27">
        <f>B22</f>
        <v>9.4767109913150556</v>
      </c>
      <c r="C23" s="28" t="s">
        <v>28</v>
      </c>
      <c r="D23" s="29"/>
      <c r="E23" s="25"/>
    </row>
    <row r="24" spans="1:5" ht="20" thickBot="1">
      <c r="A24" s="31" t="s">
        <v>29</v>
      </c>
      <c r="B24" s="32">
        <f>B22*31.25</f>
        <v>296.14721847859551</v>
      </c>
      <c r="C24" s="33" t="s">
        <v>30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31</v>
      </c>
      <c r="B26" s="40"/>
      <c r="C26" s="40"/>
      <c r="D26" s="40"/>
      <c r="E26" s="41"/>
    </row>
    <row r="27" spans="1:5">
      <c r="A27" s="42" t="s">
        <v>32</v>
      </c>
      <c r="B27" s="80">
        <v>0.80100000000000005</v>
      </c>
      <c r="C27" s="44"/>
      <c r="D27" s="44"/>
      <c r="E27" s="45"/>
    </row>
    <row r="28" spans="1:5">
      <c r="A28" s="46" t="s">
        <v>33</v>
      </c>
      <c r="B28" s="43">
        <v>-0.08</v>
      </c>
      <c r="C28" s="44"/>
      <c r="D28" s="44"/>
      <c r="E28" s="45"/>
    </row>
    <row r="29" spans="1:5">
      <c r="A29" s="46" t="s">
        <v>34</v>
      </c>
      <c r="B29" s="43">
        <v>3.8299999999999999E-4</v>
      </c>
      <c r="C29" s="44"/>
      <c r="D29" s="44"/>
      <c r="E29" s="45"/>
    </row>
    <row r="30" spans="1:5">
      <c r="A30" s="42" t="s">
        <v>35</v>
      </c>
      <c r="B30" s="43">
        <v>22.9</v>
      </c>
      <c r="C30" s="44"/>
      <c r="D30" s="44"/>
      <c r="E30" s="45"/>
    </row>
    <row r="31" spans="1:5">
      <c r="A31" s="42" t="s">
        <v>36</v>
      </c>
      <c r="B31" s="47">
        <f>TAN(((B7+B28*(B11-B10)))*PI()/180)</f>
        <v>1.6825860506834627</v>
      </c>
      <c r="C31" s="43"/>
      <c r="D31" s="43"/>
      <c r="E31" s="45"/>
    </row>
    <row r="32" spans="1:5">
      <c r="A32" s="42" t="s">
        <v>37</v>
      </c>
      <c r="B32" s="47">
        <f>TAN((B7+(B28*(B12-B10)))*PI()/180)</f>
        <v>1.6895613463692314</v>
      </c>
      <c r="C32" s="43"/>
      <c r="D32" s="43"/>
      <c r="E32" s="45"/>
    </row>
    <row r="33" spans="1:5">
      <c r="A33" s="42" t="s">
        <v>38</v>
      </c>
      <c r="B33" s="47">
        <f>TAN(B8*PI()/180)</f>
        <v>0.58318276339698061</v>
      </c>
      <c r="C33" s="43"/>
      <c r="D33" s="43"/>
      <c r="E33" s="45"/>
    </row>
    <row r="34" spans="1:5">
      <c r="A34" s="42" t="s">
        <v>39</v>
      </c>
      <c r="B34" s="47">
        <f>TAN(B9*PI()/180)</f>
        <v>0.54975465219277009</v>
      </c>
      <c r="C34" s="43"/>
      <c r="D34" s="43"/>
      <c r="E34" s="45"/>
    </row>
    <row r="35" spans="1:5">
      <c r="A35" s="42" t="s">
        <v>40</v>
      </c>
      <c r="B35" s="48">
        <f>(-B39+(SQRT(POWER(B39,2)-4*B38*B40)))/(2*B38)</f>
        <v>3.5886903333693682E-2</v>
      </c>
      <c r="C35" s="43"/>
      <c r="D35" s="43"/>
      <c r="E35" s="45"/>
    </row>
    <row r="36" spans="1:5">
      <c r="A36" s="42" t="s">
        <v>41</v>
      </c>
      <c r="B36" s="47">
        <f>B35+(B29*(B12-B11))</f>
        <v>3.5389003333693679E-2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42</v>
      </c>
      <c r="B38" s="48">
        <f>B33/B31*1/B30*POWER(100,2)</f>
        <v>151.35330646455989</v>
      </c>
      <c r="C38" s="48"/>
      <c r="D38" s="48"/>
      <c r="E38" s="45"/>
    </row>
    <row r="39" spans="1:5">
      <c r="A39" s="49" t="s">
        <v>43</v>
      </c>
      <c r="B39" s="48">
        <f>B33/B31*100+B33/B31*1/B30*100-B27*1/B30*100-100+B27*100</f>
        <v>12.775623651143363</v>
      </c>
      <c r="C39" s="48"/>
      <c r="D39" s="48"/>
      <c r="E39" s="45"/>
    </row>
    <row r="40" spans="1:5">
      <c r="A40" s="49" t="s">
        <v>44</v>
      </c>
      <c r="B40" s="48">
        <f>B33/B31-1</f>
        <v>-0.65340092819615792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45</v>
      </c>
      <c r="B42" s="51">
        <f>B34/B32*1/B30*POWER(B36,2)</f>
        <v>1.7794923651975179E-5</v>
      </c>
      <c r="C42" s="51"/>
      <c r="D42" s="48"/>
      <c r="E42" s="50"/>
    </row>
    <row r="43" spans="1:5">
      <c r="A43" s="49" t="s">
        <v>46</v>
      </c>
      <c r="B43" s="48">
        <f>B34/B32*B36+B34/B32*1/B30*B36-B27*1/B30*B36-B36+B27*B36</f>
        <v>3.7375659970887883E-3</v>
      </c>
      <c r="C43" s="48"/>
      <c r="D43" s="48"/>
      <c r="E43" s="50"/>
    </row>
    <row r="44" spans="1:5">
      <c r="A44" s="49" t="s">
        <v>47</v>
      </c>
      <c r="B44" s="48">
        <f>B34/B32-1</f>
        <v>-0.67461693333943706</v>
      </c>
      <c r="C44" s="48"/>
      <c r="D44" s="48"/>
      <c r="E44" s="50"/>
    </row>
    <row r="45" spans="1:5" ht="13" thickBot="1">
      <c r="A45" s="91" t="s">
        <v>69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7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7" max="17" width="11.5" bestFit="1" customWidth="1"/>
  </cols>
  <sheetData>
    <row r="1" spans="1:19">
      <c r="A1" s="1" t="s">
        <v>72</v>
      </c>
      <c r="D1" s="2"/>
      <c r="E1" s="2">
        <v>39536</v>
      </c>
    </row>
    <row r="2" spans="1:19">
      <c r="A2" s="1" t="s">
        <v>0</v>
      </c>
      <c r="D2" s="2"/>
      <c r="E2" s="2"/>
    </row>
    <row r="3" spans="1:19" ht="18">
      <c r="A3" s="128" t="s">
        <v>73</v>
      </c>
      <c r="B3" s="128"/>
      <c r="C3" s="128"/>
      <c r="D3" s="128"/>
      <c r="E3" s="130"/>
      <c r="F3" s="130"/>
      <c r="G3" s="131"/>
      <c r="H3" s="131"/>
      <c r="I3" s="131"/>
      <c r="J3" s="131"/>
    </row>
    <row r="4" spans="1:19" ht="15">
      <c r="A4" s="127" t="s">
        <v>1</v>
      </c>
      <c r="B4" s="127"/>
      <c r="C4" s="127"/>
      <c r="D4" s="127"/>
      <c r="E4" s="131"/>
      <c r="F4" s="131"/>
      <c r="G4" s="131"/>
      <c r="H4" s="131"/>
      <c r="I4" s="131"/>
      <c r="J4" s="131"/>
    </row>
    <row r="5" spans="1:19" ht="15">
      <c r="A5" s="3"/>
      <c r="B5" s="3"/>
      <c r="C5" s="3"/>
      <c r="D5" s="55"/>
      <c r="E5" s="54"/>
      <c r="F5" s="54"/>
      <c r="I5" s="53"/>
    </row>
    <row r="6" spans="1:19" ht="16" thickBot="1">
      <c r="A6" s="56" t="s">
        <v>48</v>
      </c>
      <c r="D6" s="53"/>
      <c r="I6" s="53"/>
    </row>
    <row r="7" spans="1:19">
      <c r="A7" s="57" t="s">
        <v>49</v>
      </c>
      <c r="B7">
        <v>59.26</v>
      </c>
      <c r="C7" s="58" t="s">
        <v>50</v>
      </c>
      <c r="D7" s="59" t="s">
        <v>51</v>
      </c>
      <c r="E7">
        <v>17.8</v>
      </c>
      <c r="F7" s="60" t="s">
        <v>52</v>
      </c>
      <c r="G7" s="61"/>
      <c r="H7" s="61"/>
      <c r="I7" s="62"/>
      <c r="J7" s="61"/>
      <c r="K7" s="61"/>
      <c r="L7" s="61"/>
      <c r="M7" s="61"/>
      <c r="N7" s="61"/>
    </row>
    <row r="8" spans="1:19">
      <c r="A8" s="63" t="s">
        <v>53</v>
      </c>
      <c r="B8">
        <v>30.25</v>
      </c>
      <c r="C8" s="64" t="s">
        <v>50</v>
      </c>
      <c r="D8" s="65" t="s">
        <v>54</v>
      </c>
      <c r="E8">
        <v>17.7</v>
      </c>
      <c r="F8" s="67" t="s">
        <v>52</v>
      </c>
      <c r="G8" s="61"/>
      <c r="H8" s="61"/>
      <c r="I8" s="62"/>
      <c r="J8" s="61"/>
      <c r="K8" s="61"/>
      <c r="L8" s="61"/>
      <c r="M8" s="61"/>
      <c r="N8" s="61"/>
    </row>
    <row r="9" spans="1:19" ht="13" thickBot="1">
      <c r="A9" s="68" t="s">
        <v>55</v>
      </c>
      <c r="B9" s="69">
        <v>1020</v>
      </c>
      <c r="C9" s="70" t="s">
        <v>56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9">
      <c r="A10" s="66" t="s">
        <v>68</v>
      </c>
      <c r="B10" s="113">
        <v>29.8</v>
      </c>
      <c r="C10" s="66" t="s">
        <v>70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9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9" ht="16" thickBot="1">
      <c r="A12" s="79" t="s">
        <v>31</v>
      </c>
      <c r="D12" s="53"/>
      <c r="I12" s="53"/>
    </row>
    <row r="13" spans="1:19">
      <c r="A13" s="39" t="s">
        <v>32</v>
      </c>
      <c r="B13" s="80">
        <v>0.80100000000000005</v>
      </c>
      <c r="C13" s="81" t="s">
        <v>36</v>
      </c>
      <c r="D13" s="82">
        <f>TAN((($B$7+$B$14*($E$8-$E$7)))*PI()/180)</f>
        <v>1.6820512544335913</v>
      </c>
      <c r="E13" s="83" t="s">
        <v>42</v>
      </c>
      <c r="F13" s="84">
        <f>$D$15/$D$13*1/$B$16*POWER(100,2)</f>
        <v>151.40142817338983</v>
      </c>
      <c r="G13" s="39" t="s">
        <v>40</v>
      </c>
      <c r="H13" s="84">
        <f>(-$F$14+(SQRT(POWER($F$14,2)-4*$F$13*$F$15)))/(2*$F$13)</f>
        <v>3.5862171378506773E-2</v>
      </c>
      <c r="I13" s="85" t="s">
        <v>45</v>
      </c>
      <c r="J13" s="86">
        <f>$D$16/$D$14*1/$B$16*POWER($H$14,2)</f>
        <v>1.7864147580884708E-5</v>
      </c>
      <c r="O13" s="100"/>
      <c r="P13" s="100"/>
      <c r="Q13" s="100"/>
      <c r="R13" s="100"/>
      <c r="S13" s="100"/>
    </row>
    <row r="14" spans="1:19">
      <c r="A14" s="46" t="s">
        <v>33</v>
      </c>
      <c r="B14" s="43">
        <v>-0.08</v>
      </c>
      <c r="C14" s="87" t="s">
        <v>37</v>
      </c>
      <c r="D14" s="88">
        <f>TAN(($B$7+($B$14*(G21-$E$7)))*PI()/180)</f>
        <v>1.6884854416882025</v>
      </c>
      <c r="E14" s="49" t="s">
        <v>43</v>
      </c>
      <c r="F14" s="48">
        <f>$D$15/$D$13*100+$D$15/$D$13*1/$B$16*100-$B$13*1/$B$16*100-100+$B$13*100</f>
        <v>12.787124739553718</v>
      </c>
      <c r="G14" s="42" t="s">
        <v>41</v>
      </c>
      <c r="H14" s="47">
        <f>$H$13+($B$15*(G21-$E$8))</f>
        <v>3.5402571378506775E-2</v>
      </c>
      <c r="I14" s="89" t="s">
        <v>46</v>
      </c>
      <c r="J14" s="50">
        <f>$D$16/$D$14*$H$14+$D$16/$D$14*1/$B$16*$H$14-$B$13*1/$B$16*$H$14-$H$14+$B$13*$H$14</f>
        <v>3.7765180729860161E-3</v>
      </c>
      <c r="O14" s="100"/>
      <c r="P14" s="132" t="s">
        <v>78</v>
      </c>
      <c r="Q14" s="132"/>
      <c r="R14" s="114"/>
      <c r="S14" s="100"/>
    </row>
    <row r="15" spans="1:19" ht="24">
      <c r="A15" s="46" t="s">
        <v>34</v>
      </c>
      <c r="B15" s="43">
        <v>3.8299999999999999E-4</v>
      </c>
      <c r="C15" s="87" t="s">
        <v>38</v>
      </c>
      <c r="D15" s="88">
        <f>TAN($B$8*PI()/180)</f>
        <v>0.58318276339698061</v>
      </c>
      <c r="E15" s="49" t="s">
        <v>44</v>
      </c>
      <c r="F15" s="48">
        <f>$D$15/$D$13-1</f>
        <v>-0.65329072948293732</v>
      </c>
      <c r="G15" s="90"/>
      <c r="H15" s="48"/>
      <c r="I15" s="89" t="s">
        <v>47</v>
      </c>
      <c r="J15" s="50">
        <f>$D$16/$D$14-1</f>
        <v>-0.67360149109363732</v>
      </c>
      <c r="O15" s="100"/>
      <c r="P15" s="117" t="s">
        <v>77</v>
      </c>
      <c r="Q15" s="118"/>
      <c r="R15" s="114"/>
      <c r="S15" s="100"/>
    </row>
    <row r="16" spans="1:19" ht="13" thickBot="1">
      <c r="A16" s="91" t="s">
        <v>35</v>
      </c>
      <c r="B16" s="43">
        <v>22.9</v>
      </c>
      <c r="C16" s="93" t="s">
        <v>39</v>
      </c>
      <c r="D16" s="94">
        <f>TAN(E21*PI()/180)</f>
        <v>0.55111913047713046</v>
      </c>
      <c r="E16" s="95"/>
      <c r="F16" s="52"/>
      <c r="G16" s="95"/>
      <c r="H16" s="52"/>
      <c r="I16" s="108" t="s">
        <v>69</v>
      </c>
      <c r="J16" s="106">
        <f>(B10-0.03)/1.805</f>
        <v>16.493074792243767</v>
      </c>
      <c r="O16" s="100"/>
      <c r="P16" s="120">
        <v>2.5872800000000001E-2</v>
      </c>
      <c r="Q16" s="119"/>
      <c r="R16" s="114"/>
      <c r="S16" s="100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4"/>
      <c r="Q17" s="114"/>
      <c r="R17" s="114"/>
      <c r="S17" s="100"/>
    </row>
    <row r="18" spans="1:19">
      <c r="A18" s="74" t="s">
        <v>74</v>
      </c>
      <c r="B18" s="1"/>
      <c r="C18" s="96"/>
      <c r="D18" s="97"/>
      <c r="E18" s="98"/>
      <c r="F18" s="98"/>
      <c r="G18" s="98"/>
      <c r="H18" s="98"/>
      <c r="I18" s="76" t="s">
        <v>71</v>
      </c>
      <c r="J18" s="98"/>
      <c r="K18" s="100"/>
      <c r="L18" s="100"/>
      <c r="M18" s="100"/>
      <c r="N18" s="100"/>
      <c r="O18" s="100"/>
      <c r="P18" s="114"/>
      <c r="Q18" s="114"/>
      <c r="R18" s="114"/>
      <c r="S18" s="100"/>
    </row>
    <row r="19" spans="1:19">
      <c r="D19" s="53"/>
      <c r="I19" s="53"/>
      <c r="O19" s="100"/>
      <c r="P19" s="114"/>
      <c r="Q19" s="115"/>
      <c r="R19" s="114"/>
      <c r="S19" s="100"/>
    </row>
    <row r="20" spans="1:19" ht="24">
      <c r="A20" s="61" t="s">
        <v>57</v>
      </c>
      <c r="B20" s="61" t="s">
        <v>58</v>
      </c>
      <c r="C20" s="61" t="s">
        <v>59</v>
      </c>
      <c r="D20" s="62" t="s">
        <v>60</v>
      </c>
      <c r="E20" s="61" t="s">
        <v>75</v>
      </c>
      <c r="F20" s="61" t="s">
        <v>61</v>
      </c>
      <c r="G20" s="61" t="s">
        <v>76</v>
      </c>
      <c r="I20" s="78" t="s">
        <v>62</v>
      </c>
      <c r="J20" s="77" t="s">
        <v>63</v>
      </c>
      <c r="K20" s="77" t="s">
        <v>64</v>
      </c>
      <c r="L20" s="77" t="s">
        <v>65</v>
      </c>
      <c r="M20" s="101" t="s">
        <v>66</v>
      </c>
      <c r="N20" s="96" t="s">
        <v>67</v>
      </c>
      <c r="O20" s="100"/>
      <c r="P20" s="121" t="s">
        <v>91</v>
      </c>
      <c r="Q20" s="122" t="s">
        <v>86</v>
      </c>
      <c r="R20" s="123" t="s">
        <v>87</v>
      </c>
      <c r="S20" s="111"/>
    </row>
    <row r="21" spans="1:19">
      <c r="A21" s="102">
        <v>40387</v>
      </c>
      <c r="B21" t="s">
        <v>92</v>
      </c>
      <c r="C21">
        <v>0</v>
      </c>
      <c r="D21">
        <v>353.23899999999998</v>
      </c>
      <c r="E21">
        <v>28.86</v>
      </c>
      <c r="F21">
        <v>3342</v>
      </c>
      <c r="G21">
        <v>16.5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115.38627652098792</v>
      </c>
      <c r="J21" s="104">
        <f t="shared" ref="J21:J77" si="1">I21*20.9/100</f>
        <v>24.115731792886471</v>
      </c>
      <c r="K21" s="76">
        <f>($B$9-EXP(52.57-6690.9/(273.15+G21)-4.681*LN(273.15+G21)))*I21/100*0.2095</f>
        <v>242.0191683968595</v>
      </c>
      <c r="L21" s="76">
        <f t="shared" ref="L21:L77" si="2">K21/1.33322</f>
        <v>181.52980633118275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9.4762196494821698</v>
      </c>
      <c r="N21" s="103">
        <f t="shared" ref="N21:N77" si="3">M21*31.25</f>
        <v>296.13186404631779</v>
      </c>
      <c r="O21" s="100"/>
      <c r="P21" s="124">
        <f>Q46</f>
        <v>-7.8780000000000427</v>
      </c>
      <c r="Q21" s="125">
        <f>P21*(6)</f>
        <v>-47.268000000000256</v>
      </c>
      <c r="R21" s="126">
        <f>(Q21/1000)*(P16*1000)</f>
        <v>-1.2229555104000067</v>
      </c>
      <c r="S21" s="116"/>
    </row>
    <row r="22" spans="1:19">
      <c r="A22" s="102">
        <v>40387</v>
      </c>
      <c r="B22" t="s">
        <v>93</v>
      </c>
      <c r="C22">
        <v>0.20200000000000001</v>
      </c>
      <c r="D22">
        <v>351.36700000000002</v>
      </c>
      <c r="E22">
        <v>28.92</v>
      </c>
      <c r="F22">
        <v>3341</v>
      </c>
      <c r="G22">
        <v>16.5</v>
      </c>
      <c r="I22" s="103">
        <f t="shared" si="0"/>
        <v>114.77481508331084</v>
      </c>
      <c r="J22" s="104">
        <f t="shared" si="1"/>
        <v>23.987936352411968</v>
      </c>
      <c r="K22" s="76">
        <f t="shared" ref="K22:K36" si="4">($B$9-EXP(52.57-6690.9/(273.15+G22)-4.681*LN(273.15+G22)))*I22/100*0.2095</f>
        <v>240.73664682570512</v>
      </c>
      <c r="L22" s="76">
        <f t="shared" si="2"/>
        <v>180.56783338511656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9.4260027340454187</v>
      </c>
      <c r="N22" s="103">
        <f t="shared" si="3"/>
        <v>294.56258543891931</v>
      </c>
      <c r="P22" s="54"/>
      <c r="Q22" s="54"/>
    </row>
    <row r="23" spans="1:19">
      <c r="A23" s="102">
        <v>40387</v>
      </c>
      <c r="B23" t="s">
        <v>94</v>
      </c>
      <c r="C23">
        <v>0.36799999999999999</v>
      </c>
      <c r="D23">
        <v>354.17899999999997</v>
      </c>
      <c r="E23">
        <v>28.83</v>
      </c>
      <c r="F23">
        <v>3347</v>
      </c>
      <c r="G23">
        <v>16.5</v>
      </c>
      <c r="I23" s="103">
        <f t="shared" si="0"/>
        <v>115.69343635130393</v>
      </c>
      <c r="J23" s="104">
        <f t="shared" si="1"/>
        <v>24.17992819742252</v>
      </c>
      <c r="K23" s="76">
        <f t="shared" si="4"/>
        <v>242.66342669983442</v>
      </c>
      <c r="L23" s="76">
        <f t="shared" si="2"/>
        <v>182.01304113337213</v>
      </c>
      <c r="M23" s="103">
        <f t="shared" si="5"/>
        <v>9.5014454744878218</v>
      </c>
      <c r="N23" s="103">
        <f t="shared" si="3"/>
        <v>296.92017107774444</v>
      </c>
      <c r="P23" s="133" t="s">
        <v>84</v>
      </c>
      <c r="Q23" s="129"/>
      <c r="R23" s="129"/>
      <c r="S23" s="129"/>
    </row>
    <row r="24" spans="1:19">
      <c r="A24" s="102">
        <v>40387</v>
      </c>
      <c r="B24" t="s">
        <v>95</v>
      </c>
      <c r="C24">
        <v>0.53500000000000003</v>
      </c>
      <c r="D24">
        <v>352.613</v>
      </c>
      <c r="E24">
        <v>28.88</v>
      </c>
      <c r="F24">
        <v>3343</v>
      </c>
      <c r="G24">
        <v>16.5</v>
      </c>
      <c r="I24" s="103">
        <f t="shared" si="0"/>
        <v>115.18203354945884</v>
      </c>
      <c r="J24" s="104">
        <f t="shared" si="1"/>
        <v>24.073045011836893</v>
      </c>
      <c r="K24" s="76">
        <f t="shared" si="4"/>
        <v>241.59077504185444</v>
      </c>
      <c r="L24" s="76">
        <f t="shared" si="2"/>
        <v>181.20848400253104</v>
      </c>
      <c r="M24" s="103">
        <f t="shared" si="5"/>
        <v>9.4594459800439292</v>
      </c>
      <c r="N24" s="103">
        <f t="shared" si="3"/>
        <v>295.60768687637278</v>
      </c>
      <c r="P24" s="54"/>
      <c r="Q24" s="54"/>
      <c r="R24" s="54"/>
    </row>
    <row r="25" spans="1:19">
      <c r="A25" s="102">
        <v>40387</v>
      </c>
      <c r="B25" t="s">
        <v>96</v>
      </c>
      <c r="C25">
        <v>0.70199999999999996</v>
      </c>
      <c r="D25">
        <v>354.80700000000002</v>
      </c>
      <c r="E25">
        <v>28.81</v>
      </c>
      <c r="F25">
        <v>3344</v>
      </c>
      <c r="G25">
        <v>16.5</v>
      </c>
      <c r="I25" s="103">
        <f t="shared" si="0"/>
        <v>115.89874148636731</v>
      </c>
      <c r="J25" s="104">
        <f t="shared" si="1"/>
        <v>24.222836970650764</v>
      </c>
      <c r="K25" s="76">
        <f t="shared" si="4"/>
        <v>243.09404791020515</v>
      </c>
      <c r="L25" s="76">
        <f t="shared" si="2"/>
        <v>182.33603449558598</v>
      </c>
      <c r="M25" s="103">
        <f t="shared" si="5"/>
        <v>9.5183063752265102</v>
      </c>
      <c r="N25" s="103">
        <f t="shared" si="3"/>
        <v>297.44707422582843</v>
      </c>
      <c r="P25" s="54"/>
      <c r="Q25" s="54"/>
      <c r="R25" s="54"/>
    </row>
    <row r="26" spans="1:19">
      <c r="A26" s="102">
        <v>40387</v>
      </c>
      <c r="B26" t="s">
        <v>97</v>
      </c>
      <c r="C26">
        <v>0.86899999999999999</v>
      </c>
      <c r="D26">
        <v>351.36700000000002</v>
      </c>
      <c r="E26">
        <v>28.92</v>
      </c>
      <c r="F26">
        <v>3345</v>
      </c>
      <c r="G26">
        <v>16.5</v>
      </c>
      <c r="I26" s="103">
        <f t="shared" si="0"/>
        <v>114.77481508331084</v>
      </c>
      <c r="J26" s="104">
        <f t="shared" si="1"/>
        <v>23.987936352411968</v>
      </c>
      <c r="K26" s="76">
        <f t="shared" si="4"/>
        <v>240.73664682570512</v>
      </c>
      <c r="L26" s="76">
        <f t="shared" si="2"/>
        <v>180.56783338511656</v>
      </c>
      <c r="M26" s="103">
        <f t="shared" si="5"/>
        <v>9.4260027340454187</v>
      </c>
      <c r="N26" s="103">
        <f t="shared" si="3"/>
        <v>294.56258543891931</v>
      </c>
      <c r="P26" s="54"/>
      <c r="Q26" s="54"/>
      <c r="R26" s="54"/>
    </row>
    <row r="27" spans="1:19">
      <c r="A27" s="102">
        <v>40387</v>
      </c>
      <c r="B27" t="s">
        <v>98</v>
      </c>
      <c r="C27">
        <v>1.036</v>
      </c>
      <c r="D27">
        <v>353.04199999999997</v>
      </c>
      <c r="E27">
        <v>28.91</v>
      </c>
      <c r="F27">
        <v>3345</v>
      </c>
      <c r="G27">
        <v>16.399999999999999</v>
      </c>
      <c r="I27" s="103">
        <f t="shared" si="0"/>
        <v>115.0795168229845</v>
      </c>
      <c r="J27" s="104">
        <f t="shared" si="1"/>
        <v>24.051619016003759</v>
      </c>
      <c r="K27" s="76">
        <f t="shared" si="4"/>
        <v>241.40452417687376</v>
      </c>
      <c r="L27" s="76">
        <f t="shared" si="2"/>
        <v>181.06878397929356</v>
      </c>
      <c r="M27" s="103">
        <f t="shared" si="5"/>
        <v>9.4693519743471715</v>
      </c>
      <c r="N27" s="103">
        <f t="shared" si="3"/>
        <v>295.91724919834911</v>
      </c>
      <c r="P27" s="54"/>
      <c r="Q27" s="54"/>
      <c r="R27" s="54"/>
    </row>
    <row r="28" spans="1:19">
      <c r="A28" s="102">
        <v>40387</v>
      </c>
      <c r="B28" t="s">
        <v>99</v>
      </c>
      <c r="C28">
        <v>1.2030000000000001</v>
      </c>
      <c r="D28">
        <v>353.98099999999999</v>
      </c>
      <c r="E28">
        <v>28.88</v>
      </c>
      <c r="F28">
        <v>3349</v>
      </c>
      <c r="G28">
        <v>16.399999999999999</v>
      </c>
      <c r="I28" s="103">
        <f t="shared" si="0"/>
        <v>115.3856124187303</v>
      </c>
      <c r="J28" s="104">
        <f t="shared" si="1"/>
        <v>24.115592995514632</v>
      </c>
      <c r="K28" s="76">
        <f t="shared" si="4"/>
        <v>242.04662681758361</v>
      </c>
      <c r="L28" s="76">
        <f t="shared" si="2"/>
        <v>181.55040189734896</v>
      </c>
      <c r="M28" s="103">
        <f t="shared" si="5"/>
        <v>9.4945391406990538</v>
      </c>
      <c r="N28" s="103">
        <f t="shared" si="3"/>
        <v>296.7043481468454</v>
      </c>
      <c r="P28" s="54"/>
      <c r="Q28" s="54"/>
      <c r="R28" s="54"/>
    </row>
    <row r="29" spans="1:19">
      <c r="A29" s="102">
        <v>40387</v>
      </c>
      <c r="B29" t="s">
        <v>100</v>
      </c>
      <c r="C29">
        <v>1.37</v>
      </c>
      <c r="D29">
        <v>354.29399999999998</v>
      </c>
      <c r="E29">
        <v>28.87</v>
      </c>
      <c r="F29">
        <v>3352</v>
      </c>
      <c r="G29">
        <v>16.399999999999999</v>
      </c>
      <c r="I29" s="103">
        <f t="shared" si="0"/>
        <v>115.48785588702982</v>
      </c>
      <c r="J29" s="104">
        <f t="shared" si="1"/>
        <v>24.136961880389229</v>
      </c>
      <c r="K29" s="76">
        <f t="shared" si="4"/>
        <v>242.26110491495874</v>
      </c>
      <c r="L29" s="76">
        <f t="shared" si="2"/>
        <v>181.71127414452133</v>
      </c>
      <c r="M29" s="103">
        <f t="shared" si="5"/>
        <v>9.5029522746357848</v>
      </c>
      <c r="N29" s="103">
        <f t="shared" si="3"/>
        <v>296.96725858236829</v>
      </c>
      <c r="P29" s="54"/>
      <c r="Q29" s="54"/>
      <c r="R29" s="54"/>
    </row>
    <row r="30" spans="1:19">
      <c r="A30" s="102">
        <v>40387</v>
      </c>
      <c r="B30" t="s">
        <v>101</v>
      </c>
      <c r="C30">
        <v>1.5369999999999999</v>
      </c>
      <c r="D30">
        <v>353.35399999999998</v>
      </c>
      <c r="E30">
        <v>28.9</v>
      </c>
      <c r="F30">
        <v>3354</v>
      </c>
      <c r="G30">
        <v>16.399999999999999</v>
      </c>
      <c r="I30" s="103">
        <f t="shared" si="0"/>
        <v>115.1814430287702</v>
      </c>
      <c r="J30" s="104">
        <f t="shared" si="1"/>
        <v>24.072921593012971</v>
      </c>
      <c r="K30" s="76">
        <f t="shared" si="4"/>
        <v>241.61833674654849</v>
      </c>
      <c r="L30" s="76">
        <f t="shared" si="2"/>
        <v>181.22915703825961</v>
      </c>
      <c r="M30" s="103">
        <f t="shared" si="5"/>
        <v>9.477739002244407</v>
      </c>
      <c r="N30" s="103">
        <f t="shared" si="3"/>
        <v>296.17934382013772</v>
      </c>
      <c r="P30" s="54"/>
      <c r="Q30" s="54"/>
      <c r="R30" s="54"/>
    </row>
    <row r="31" spans="1:19">
      <c r="A31" s="102">
        <v>40387</v>
      </c>
      <c r="B31" t="s">
        <v>102</v>
      </c>
      <c r="C31">
        <v>1.7030000000000001</v>
      </c>
      <c r="D31">
        <v>352.41699999999997</v>
      </c>
      <c r="E31">
        <v>28.93</v>
      </c>
      <c r="F31">
        <v>3350</v>
      </c>
      <c r="G31">
        <v>16.399999999999999</v>
      </c>
      <c r="I31" s="103">
        <f t="shared" si="0"/>
        <v>114.87598068110266</v>
      </c>
      <c r="J31" s="104">
        <f t="shared" si="1"/>
        <v>24.009079962350455</v>
      </c>
      <c r="K31" s="76">
        <f t="shared" si="4"/>
        <v>240.977562482558</v>
      </c>
      <c r="L31" s="76">
        <f t="shared" si="2"/>
        <v>180.74853548743494</v>
      </c>
      <c r="M31" s="103">
        <f t="shared" si="5"/>
        <v>9.4526039428973672</v>
      </c>
      <c r="N31" s="103">
        <f t="shared" si="3"/>
        <v>295.39387321554273</v>
      </c>
      <c r="P31" s="54"/>
      <c r="Q31" s="54"/>
      <c r="R31" s="54"/>
    </row>
    <row r="32" spans="1:19">
      <c r="A32" s="102">
        <v>40387</v>
      </c>
      <c r="B32" t="s">
        <v>103</v>
      </c>
      <c r="C32">
        <v>1.87</v>
      </c>
      <c r="D32">
        <v>352.41699999999997</v>
      </c>
      <c r="E32">
        <v>28.93</v>
      </c>
      <c r="F32">
        <v>3351</v>
      </c>
      <c r="G32">
        <v>16.399999999999999</v>
      </c>
      <c r="I32" s="103">
        <f t="shared" si="0"/>
        <v>114.87598068110266</v>
      </c>
      <c r="J32" s="104">
        <f t="shared" si="1"/>
        <v>24.009079962350455</v>
      </c>
      <c r="K32" s="76">
        <f t="shared" si="4"/>
        <v>240.977562482558</v>
      </c>
      <c r="L32" s="76">
        <f t="shared" si="2"/>
        <v>180.74853548743494</v>
      </c>
      <c r="M32" s="103">
        <f t="shared" si="5"/>
        <v>9.4526039428973672</v>
      </c>
      <c r="N32" s="103">
        <f t="shared" si="3"/>
        <v>295.39387321554273</v>
      </c>
      <c r="P32" s="54"/>
      <c r="Q32" s="54"/>
      <c r="R32" s="54"/>
    </row>
    <row r="33" spans="1:18">
      <c r="A33" s="102">
        <v>40387</v>
      </c>
      <c r="B33" t="s">
        <v>104</v>
      </c>
      <c r="C33">
        <v>2.0369999999999999</v>
      </c>
      <c r="D33">
        <v>354.608</v>
      </c>
      <c r="E33">
        <v>28.86</v>
      </c>
      <c r="F33">
        <v>3353</v>
      </c>
      <c r="G33">
        <v>16.399999999999999</v>
      </c>
      <c r="I33" s="103">
        <f t="shared" si="0"/>
        <v>115.59020539398541</v>
      </c>
      <c r="J33" s="104">
        <f t="shared" si="1"/>
        <v>24.15835292734295</v>
      </c>
      <c r="K33" s="76">
        <f t="shared" si="4"/>
        <v>242.47580545166988</v>
      </c>
      <c r="L33" s="76">
        <f t="shared" si="2"/>
        <v>181.87231323537742</v>
      </c>
      <c r="M33" s="103">
        <f t="shared" si="5"/>
        <v>9.5113741339945967</v>
      </c>
      <c r="N33" s="103">
        <f t="shared" si="3"/>
        <v>297.23044168733117</v>
      </c>
      <c r="P33" s="54"/>
      <c r="Q33" s="54"/>
      <c r="R33" s="54"/>
    </row>
    <row r="34" spans="1:18">
      <c r="A34" s="102">
        <v>40387</v>
      </c>
      <c r="B34" t="s">
        <v>105</v>
      </c>
      <c r="C34">
        <v>2.2040000000000002</v>
      </c>
      <c r="D34">
        <v>355.86799999999999</v>
      </c>
      <c r="E34">
        <v>28.82</v>
      </c>
      <c r="F34">
        <v>3350</v>
      </c>
      <c r="G34">
        <v>16.399999999999999</v>
      </c>
      <c r="I34" s="103">
        <f t="shared" si="0"/>
        <v>116.00066666366193</v>
      </c>
      <c r="J34" s="104">
        <f t="shared" si="1"/>
        <v>24.244139332705341</v>
      </c>
      <c r="K34" s="76">
        <f t="shared" si="4"/>
        <v>243.33683798147888</v>
      </c>
      <c r="L34" s="76">
        <f t="shared" si="2"/>
        <v>182.51814252822405</v>
      </c>
      <c r="M34" s="103">
        <f t="shared" si="5"/>
        <v>9.5451490605993303</v>
      </c>
      <c r="N34" s="103">
        <f t="shared" si="3"/>
        <v>298.28590814372905</v>
      </c>
      <c r="P34" s="54"/>
      <c r="Q34" s="54"/>
      <c r="R34" s="54"/>
    </row>
    <row r="35" spans="1:18">
      <c r="A35" s="102">
        <v>40387</v>
      </c>
      <c r="B35" t="s">
        <v>106</v>
      </c>
      <c r="C35">
        <v>2.371</v>
      </c>
      <c r="D35">
        <v>356.30099999999999</v>
      </c>
      <c r="E35">
        <v>28.85</v>
      </c>
      <c r="F35">
        <v>3356</v>
      </c>
      <c r="G35">
        <v>16.3</v>
      </c>
      <c r="I35" s="103">
        <f t="shared" si="0"/>
        <v>115.89726976478212</v>
      </c>
      <c r="J35" s="104">
        <f t="shared" si="1"/>
        <v>24.222529380839461</v>
      </c>
      <c r="K35" s="76">
        <f t="shared" si="4"/>
        <v>243.14875818822327</v>
      </c>
      <c r="L35" s="76">
        <f t="shared" si="2"/>
        <v>182.37707069217629</v>
      </c>
      <c r="M35" s="103">
        <f t="shared" si="5"/>
        <v>9.5551583952206851</v>
      </c>
      <c r="N35" s="103">
        <f t="shared" si="3"/>
        <v>298.59869985064643</v>
      </c>
      <c r="P35" s="54"/>
      <c r="Q35" s="54"/>
      <c r="R35" s="54"/>
    </row>
    <row r="36" spans="1:18">
      <c r="A36" s="102">
        <v>40387</v>
      </c>
      <c r="B36" t="s">
        <v>107</v>
      </c>
      <c r="C36">
        <v>2.5379999999999998</v>
      </c>
      <c r="D36">
        <v>352.22500000000002</v>
      </c>
      <c r="E36">
        <v>28.98</v>
      </c>
      <c r="F36">
        <v>3355</v>
      </c>
      <c r="G36">
        <v>16.3</v>
      </c>
      <c r="I36" s="103">
        <f t="shared" si="0"/>
        <v>114.5713171793672</v>
      </c>
      <c r="J36" s="104">
        <f t="shared" si="1"/>
        <v>23.945405290487741</v>
      </c>
      <c r="K36" s="76">
        <f t="shared" si="4"/>
        <v>240.36695215246044</v>
      </c>
      <c r="L36" s="76">
        <f t="shared" si="2"/>
        <v>180.29053881014417</v>
      </c>
      <c r="M36" s="103">
        <f t="shared" si="5"/>
        <v>9.4458401429106384</v>
      </c>
      <c r="N36" s="103">
        <f t="shared" si="3"/>
        <v>295.18250446595744</v>
      </c>
      <c r="P36" s="54"/>
      <c r="Q36" s="54"/>
      <c r="R36" s="54"/>
    </row>
    <row r="37" spans="1:18">
      <c r="A37" s="102">
        <v>40387</v>
      </c>
      <c r="B37" t="s">
        <v>108</v>
      </c>
      <c r="C37">
        <v>2.7050000000000001</v>
      </c>
      <c r="D37">
        <v>353.47300000000001</v>
      </c>
      <c r="E37">
        <v>28.94</v>
      </c>
      <c r="F37">
        <v>3353</v>
      </c>
      <c r="G37">
        <v>16.3</v>
      </c>
      <c r="I37" s="103">
        <f t="shared" si="0"/>
        <v>114.97740429800531</v>
      </c>
      <c r="J37" s="104">
        <f t="shared" si="1"/>
        <v>24.030277498283109</v>
      </c>
      <c r="K37" s="76">
        <f t="shared" ref="K37:K42" si="6">($B$9-EXP(52.57-6690.9/(273.15+G37)-4.681*LN(273.15+G37)))*I37/100*0.2095</f>
        <v>241.2189099148261</v>
      </c>
      <c r="L37" s="76">
        <f t="shared" si="2"/>
        <v>180.92956144884272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9.4793200234006711</v>
      </c>
      <c r="N37" s="103">
        <f t="shared" si="3"/>
        <v>296.22875073127096</v>
      </c>
      <c r="P37" s="54"/>
      <c r="Q37" s="54"/>
      <c r="R37" s="54"/>
    </row>
    <row r="38" spans="1:18">
      <c r="A38" s="102">
        <v>40387</v>
      </c>
      <c r="B38" t="s">
        <v>109</v>
      </c>
      <c r="C38">
        <v>2.8719999999999999</v>
      </c>
      <c r="D38">
        <v>351.29199999999997</v>
      </c>
      <c r="E38">
        <v>29.01</v>
      </c>
      <c r="F38">
        <v>3362</v>
      </c>
      <c r="G38">
        <v>16.3</v>
      </c>
      <c r="I38" s="103">
        <f t="shared" si="0"/>
        <v>114.2678512757869</v>
      </c>
      <c r="J38" s="104">
        <f t="shared" si="1"/>
        <v>23.88198091663946</v>
      </c>
      <c r="K38" s="76">
        <f t="shared" si="6"/>
        <v>239.73029041092184</v>
      </c>
      <c r="L38" s="76">
        <f t="shared" si="2"/>
        <v>179.81300191335401</v>
      </c>
      <c r="M38" s="103">
        <f t="shared" si="7"/>
        <v>9.4208208755703158</v>
      </c>
      <c r="N38" s="103">
        <f t="shared" si="3"/>
        <v>294.40065236157238</v>
      </c>
      <c r="P38" s="54"/>
      <c r="Q38" s="54"/>
      <c r="R38" s="54"/>
    </row>
    <row r="39" spans="1:18">
      <c r="A39" s="102">
        <v>40387</v>
      </c>
      <c r="B39" t="s">
        <v>110</v>
      </c>
      <c r="C39">
        <v>3.0390000000000001</v>
      </c>
      <c r="D39">
        <v>351.91300000000001</v>
      </c>
      <c r="E39">
        <v>28.99</v>
      </c>
      <c r="F39">
        <v>3364</v>
      </c>
      <c r="G39">
        <v>16.3</v>
      </c>
      <c r="I39" s="103">
        <f t="shared" si="0"/>
        <v>114.47005740396611</v>
      </c>
      <c r="J39" s="104">
        <f t="shared" si="1"/>
        <v>23.924241997428918</v>
      </c>
      <c r="K39" s="76">
        <f t="shared" si="6"/>
        <v>240.15451238840765</v>
      </c>
      <c r="L39" s="76">
        <f t="shared" si="2"/>
        <v>180.13119544291837</v>
      </c>
      <c r="M39" s="103">
        <f t="shared" si="7"/>
        <v>9.4374917737472774</v>
      </c>
      <c r="N39" s="103">
        <f t="shared" si="3"/>
        <v>294.92161792960241</v>
      </c>
      <c r="P39" s="54"/>
      <c r="Q39" s="54"/>
      <c r="R39" s="54"/>
    </row>
    <row r="40" spans="1:18">
      <c r="A40" s="102">
        <v>40387</v>
      </c>
      <c r="B40" t="s">
        <v>111</v>
      </c>
      <c r="C40">
        <v>3.206</v>
      </c>
      <c r="D40">
        <v>354.72699999999998</v>
      </c>
      <c r="E40">
        <v>28.9</v>
      </c>
      <c r="F40">
        <v>3362</v>
      </c>
      <c r="G40">
        <v>16.3</v>
      </c>
      <c r="I40" s="103">
        <f t="shared" si="0"/>
        <v>115.38517500909576</v>
      </c>
      <c r="J40" s="104">
        <f t="shared" si="1"/>
        <v>24.115501576901011</v>
      </c>
      <c r="K40" s="76">
        <f t="shared" si="6"/>
        <v>242.0743998002082</v>
      </c>
      <c r="L40" s="76">
        <f t="shared" si="2"/>
        <v>181.57123340499555</v>
      </c>
      <c r="M40" s="103">
        <f t="shared" si="7"/>
        <v>9.5129387077864962</v>
      </c>
      <c r="N40" s="103">
        <f t="shared" si="3"/>
        <v>297.27933461832799</v>
      </c>
      <c r="P40" s="54"/>
      <c r="Q40" s="54"/>
      <c r="R40" s="54"/>
    </row>
    <row r="41" spans="1:18">
      <c r="A41" s="102">
        <v>40387</v>
      </c>
      <c r="B41" t="s">
        <v>112</v>
      </c>
      <c r="C41">
        <v>3.3730000000000002</v>
      </c>
      <c r="D41">
        <v>351.29199999999997</v>
      </c>
      <c r="E41">
        <v>29.01</v>
      </c>
      <c r="F41">
        <v>3358</v>
      </c>
      <c r="G41">
        <v>16.3</v>
      </c>
      <c r="I41" s="103">
        <f t="shared" si="0"/>
        <v>114.2678512757869</v>
      </c>
      <c r="J41" s="104">
        <f t="shared" si="1"/>
        <v>23.88198091663946</v>
      </c>
      <c r="K41" s="76">
        <f t="shared" si="6"/>
        <v>239.73029041092184</v>
      </c>
      <c r="L41" s="76">
        <f t="shared" si="2"/>
        <v>179.81300191335401</v>
      </c>
      <c r="M41" s="103">
        <f t="shared" si="7"/>
        <v>9.4208208755703158</v>
      </c>
      <c r="N41" s="103">
        <f t="shared" si="3"/>
        <v>294.40065236157238</v>
      </c>
      <c r="P41" s="54"/>
      <c r="Q41" s="54"/>
      <c r="R41" s="54"/>
    </row>
    <row r="42" spans="1:18">
      <c r="A42" s="102">
        <v>40387</v>
      </c>
      <c r="B42" t="s">
        <v>113</v>
      </c>
      <c r="C42">
        <v>3.54</v>
      </c>
      <c r="D42">
        <v>352.84800000000001</v>
      </c>
      <c r="E42">
        <v>28.96</v>
      </c>
      <c r="F42">
        <v>3359</v>
      </c>
      <c r="G42">
        <v>16.3</v>
      </c>
      <c r="I42" s="103">
        <f t="shared" si="0"/>
        <v>114.77415085403685</v>
      </c>
      <c r="J42" s="104">
        <f t="shared" si="1"/>
        <v>23.987797528493697</v>
      </c>
      <c r="K42" s="76">
        <f t="shared" si="6"/>
        <v>240.79249070237432</v>
      </c>
      <c r="L42" s="76">
        <f t="shared" si="2"/>
        <v>180.60971985296823</v>
      </c>
      <c r="M42" s="103">
        <f t="shared" si="7"/>
        <v>9.4625627792012654</v>
      </c>
      <c r="N42" s="103">
        <f t="shared" si="3"/>
        <v>295.70508685003955</v>
      </c>
      <c r="P42" s="54"/>
      <c r="Q42" s="54"/>
      <c r="R42" s="54"/>
    </row>
    <row r="43" spans="1:18" ht="24">
      <c r="A43" s="102">
        <v>40387</v>
      </c>
      <c r="B43" t="s">
        <v>114</v>
      </c>
      <c r="C43">
        <v>3.7069999999999999</v>
      </c>
      <c r="D43">
        <v>351.483</v>
      </c>
      <c r="E43">
        <v>28.96</v>
      </c>
      <c r="F43">
        <v>3362</v>
      </c>
      <c r="G43">
        <v>16.399999999999999</v>
      </c>
      <c r="I43" s="103">
        <f t="shared" ref="I43:I77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114.57146502284228</v>
      </c>
      <c r="J43" s="104">
        <f t="shared" si="1"/>
        <v>23.945436189774032</v>
      </c>
      <c r="K43" s="76">
        <f t="shared" ref="K43:K77" si="9">($B$9-EXP(52.57-6690.9/(273.15+G43)-4.681*LN(273.15+G43)))*I43/100*0.2095</f>
        <v>240.33877410721374</v>
      </c>
      <c r="L43" s="76">
        <f t="shared" si="2"/>
        <v>180.26940347970606</v>
      </c>
      <c r="M43" s="103">
        <f t="shared" ref="M43:M77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9.4275467821673367</v>
      </c>
      <c r="N43" s="103">
        <f t="shared" si="3"/>
        <v>294.61083694272929</v>
      </c>
      <c r="P43" s="54"/>
      <c r="Q43" s="110" t="s">
        <v>81</v>
      </c>
      <c r="R43" s="110" t="s">
        <v>82</v>
      </c>
    </row>
    <row r="44" spans="1:18" ht="24">
      <c r="A44" s="102">
        <v>40387</v>
      </c>
      <c r="B44" t="s">
        <v>115</v>
      </c>
      <c r="C44">
        <v>3.8730000000000002</v>
      </c>
      <c r="D44">
        <v>351.483</v>
      </c>
      <c r="E44">
        <v>28.96</v>
      </c>
      <c r="F44">
        <v>3367</v>
      </c>
      <c r="G44">
        <v>16.399999999999999</v>
      </c>
      <c r="I44" s="103">
        <f t="shared" si="8"/>
        <v>114.57146502284228</v>
      </c>
      <c r="J44" s="104">
        <f t="shared" si="1"/>
        <v>23.945436189774032</v>
      </c>
      <c r="K44" s="76">
        <f t="shared" si="9"/>
        <v>240.33877410721374</v>
      </c>
      <c r="L44" s="76">
        <f t="shared" si="2"/>
        <v>180.26940347970606</v>
      </c>
      <c r="M44" s="103">
        <f t="shared" si="10"/>
        <v>9.4275467821673367</v>
      </c>
      <c r="N44" s="103">
        <f t="shared" si="3"/>
        <v>294.61083694272929</v>
      </c>
      <c r="P44" s="110" t="s">
        <v>88</v>
      </c>
      <c r="Q44" s="54">
        <f>-0.1313*80+297.29</f>
        <v>286.786</v>
      </c>
      <c r="R44" s="110" t="s">
        <v>79</v>
      </c>
    </row>
    <row r="45" spans="1:18" ht="24">
      <c r="A45" s="102">
        <v>40387</v>
      </c>
      <c r="B45" t="s">
        <v>116</v>
      </c>
      <c r="C45">
        <v>4.04</v>
      </c>
      <c r="D45">
        <v>350.24200000000002</v>
      </c>
      <c r="E45">
        <v>29</v>
      </c>
      <c r="F45">
        <v>3362</v>
      </c>
      <c r="G45">
        <v>16.399999999999999</v>
      </c>
      <c r="I45" s="103">
        <f t="shared" si="8"/>
        <v>114.16691020107029</v>
      </c>
      <c r="J45" s="104">
        <f t="shared" si="1"/>
        <v>23.86088423202369</v>
      </c>
      <c r="K45" s="76">
        <f t="shared" si="9"/>
        <v>239.49013164720461</v>
      </c>
      <c r="L45" s="76">
        <f t="shared" si="2"/>
        <v>179.63286752914343</v>
      </c>
      <c r="M45" s="103">
        <f t="shared" si="10"/>
        <v>9.3942578693700174</v>
      </c>
      <c r="N45" s="103">
        <f t="shared" si="3"/>
        <v>293.57055841781306</v>
      </c>
      <c r="P45" s="110" t="s">
        <v>83</v>
      </c>
      <c r="Q45" s="54">
        <f>-0.1313*20+297.29</f>
        <v>294.66400000000004</v>
      </c>
      <c r="R45" s="110" t="s">
        <v>80</v>
      </c>
    </row>
    <row r="46" spans="1:18" ht="39" customHeight="1">
      <c r="A46" s="102">
        <v>40387</v>
      </c>
      <c r="B46" t="s">
        <v>117</v>
      </c>
      <c r="C46">
        <v>4.2069999999999999</v>
      </c>
      <c r="D46">
        <v>348.69799999999998</v>
      </c>
      <c r="E46">
        <v>29.05</v>
      </c>
      <c r="F46">
        <v>3367</v>
      </c>
      <c r="G46">
        <v>16.399999999999999</v>
      </c>
      <c r="I46" s="103">
        <f t="shared" si="8"/>
        <v>113.66356023226926</v>
      </c>
      <c r="J46" s="104">
        <f t="shared" si="1"/>
        <v>23.755684088544275</v>
      </c>
      <c r="K46" s="76">
        <f t="shared" si="9"/>
        <v>238.43424469992303</v>
      </c>
      <c r="L46" s="76">
        <f t="shared" si="2"/>
        <v>178.84088500016728</v>
      </c>
      <c r="M46" s="103">
        <f t="shared" si="10"/>
        <v>9.3528395687684824</v>
      </c>
      <c r="N46" s="103">
        <f t="shared" si="3"/>
        <v>292.27623652401508</v>
      </c>
      <c r="P46" s="110" t="s">
        <v>89</v>
      </c>
      <c r="Q46" s="112">
        <f>Q44-Q45</f>
        <v>-7.8780000000000427</v>
      </c>
      <c r="R46" s="110" t="s">
        <v>90</v>
      </c>
    </row>
    <row r="47" spans="1:18" ht="40.5" customHeight="1">
      <c r="A47" s="102">
        <v>40387</v>
      </c>
      <c r="B47" t="s">
        <v>118</v>
      </c>
      <c r="C47">
        <v>4.3739999999999997</v>
      </c>
      <c r="D47">
        <v>351.17200000000003</v>
      </c>
      <c r="E47">
        <v>28.97</v>
      </c>
      <c r="F47">
        <v>3370</v>
      </c>
      <c r="G47">
        <v>16.399999999999999</v>
      </c>
      <c r="I47" s="103">
        <f t="shared" si="8"/>
        <v>114.47016952089342</v>
      </c>
      <c r="J47" s="104">
        <f t="shared" si="1"/>
        <v>23.924265429866722</v>
      </c>
      <c r="K47" s="76">
        <f t="shared" si="9"/>
        <v>240.12628457715402</v>
      </c>
      <c r="L47" s="76">
        <f t="shared" si="2"/>
        <v>180.11002278480223</v>
      </c>
      <c r="M47" s="103">
        <f t="shared" si="10"/>
        <v>9.4192116519212892</v>
      </c>
      <c r="N47" s="103">
        <f t="shared" si="3"/>
        <v>294.35036412254027</v>
      </c>
      <c r="P47" s="109" t="s">
        <v>85</v>
      </c>
      <c r="Q47" s="54"/>
      <c r="R47" s="54"/>
    </row>
    <row r="48" spans="1:18">
      <c r="A48" s="102">
        <v>40387</v>
      </c>
      <c r="B48" t="s">
        <v>119</v>
      </c>
      <c r="C48">
        <v>4.5410000000000004</v>
      </c>
      <c r="D48">
        <v>349.315</v>
      </c>
      <c r="E48">
        <v>29.03</v>
      </c>
      <c r="F48">
        <v>3368</v>
      </c>
      <c r="G48">
        <v>16.399999999999999</v>
      </c>
      <c r="I48" s="103">
        <f t="shared" si="8"/>
        <v>113.86458872184933</v>
      </c>
      <c r="J48" s="104">
        <f t="shared" si="1"/>
        <v>23.797699042866508</v>
      </c>
      <c r="K48" s="76">
        <f t="shared" si="9"/>
        <v>238.85594604359235</v>
      </c>
      <c r="L48" s="76">
        <f t="shared" si="2"/>
        <v>179.15718789366522</v>
      </c>
      <c r="M48" s="103">
        <f t="shared" si="10"/>
        <v>9.3693812573092288</v>
      </c>
      <c r="N48" s="103">
        <f t="shared" si="3"/>
        <v>292.79316429091341</v>
      </c>
    </row>
    <row r="49" spans="1:14">
      <c r="A49" s="102">
        <v>40387</v>
      </c>
      <c r="B49" t="s">
        <v>120</v>
      </c>
      <c r="C49">
        <v>4.7080000000000002</v>
      </c>
      <c r="D49">
        <v>345.93799999999999</v>
      </c>
      <c r="E49">
        <v>29.14</v>
      </c>
      <c r="F49">
        <v>3373</v>
      </c>
      <c r="G49">
        <v>16.399999999999999</v>
      </c>
      <c r="I49" s="103">
        <f t="shared" si="8"/>
        <v>112.76403973899892</v>
      </c>
      <c r="J49" s="104">
        <f t="shared" si="1"/>
        <v>23.567684305450772</v>
      </c>
      <c r="K49" s="76">
        <f t="shared" si="9"/>
        <v>236.54730319495224</v>
      </c>
      <c r="L49" s="76">
        <f t="shared" si="2"/>
        <v>177.42555856869251</v>
      </c>
      <c r="M49" s="103">
        <f t="shared" si="10"/>
        <v>9.2788222597453878</v>
      </c>
      <c r="N49" s="103">
        <f t="shared" si="3"/>
        <v>289.96319561704337</v>
      </c>
    </row>
    <row r="50" spans="1:14">
      <c r="A50" s="102">
        <v>40387</v>
      </c>
      <c r="B50" t="s">
        <v>121</v>
      </c>
      <c r="C50">
        <v>4.875</v>
      </c>
      <c r="D50">
        <v>349.93299999999999</v>
      </c>
      <c r="E50">
        <v>29.01</v>
      </c>
      <c r="F50">
        <v>3372</v>
      </c>
      <c r="G50">
        <v>16.399999999999999</v>
      </c>
      <c r="I50" s="103">
        <f t="shared" si="8"/>
        <v>114.06603235636602</v>
      </c>
      <c r="J50" s="104">
        <f t="shared" si="1"/>
        <v>23.839800762480493</v>
      </c>
      <c r="K50" s="76">
        <f t="shared" si="9"/>
        <v>239.2785182448101</v>
      </c>
      <c r="L50" s="76">
        <f t="shared" si="2"/>
        <v>179.47414398584635</v>
      </c>
      <c r="M50" s="103">
        <f t="shared" si="10"/>
        <v>9.3859571061734925</v>
      </c>
      <c r="N50" s="103">
        <f t="shared" si="3"/>
        <v>293.31115956792166</v>
      </c>
    </row>
    <row r="51" spans="1:14">
      <c r="A51" s="102">
        <v>40387</v>
      </c>
      <c r="B51" t="s">
        <v>122</v>
      </c>
      <c r="C51">
        <v>5.0419999999999998</v>
      </c>
      <c r="D51">
        <v>348.08199999999999</v>
      </c>
      <c r="E51">
        <v>29.07</v>
      </c>
      <c r="F51">
        <v>3366</v>
      </c>
      <c r="G51">
        <v>16.399999999999999</v>
      </c>
      <c r="I51" s="103">
        <f t="shared" si="8"/>
        <v>113.46294577667176</v>
      </c>
      <c r="J51" s="104">
        <f t="shared" si="1"/>
        <v>23.713755667324396</v>
      </c>
      <c r="K51" s="76">
        <f t="shared" si="9"/>
        <v>238.01341188333231</v>
      </c>
      <c r="L51" s="76">
        <f t="shared" si="2"/>
        <v>178.52523355735158</v>
      </c>
      <c r="M51" s="103">
        <f t="shared" si="10"/>
        <v>9.3363319491360794</v>
      </c>
      <c r="N51" s="103">
        <f t="shared" si="3"/>
        <v>291.7603734105025</v>
      </c>
    </row>
    <row r="52" spans="1:14">
      <c r="A52" s="102">
        <v>40387</v>
      </c>
      <c r="B52" t="s">
        <v>123</v>
      </c>
      <c r="C52">
        <v>5.2089999999999996</v>
      </c>
      <c r="D52">
        <v>346.24400000000003</v>
      </c>
      <c r="E52">
        <v>29.13</v>
      </c>
      <c r="F52">
        <v>3371</v>
      </c>
      <c r="G52">
        <v>16.399999999999999</v>
      </c>
      <c r="I52" s="103">
        <f t="shared" si="8"/>
        <v>112.86357555457042</v>
      </c>
      <c r="J52" s="104">
        <f t="shared" si="1"/>
        <v>23.588487290905213</v>
      </c>
      <c r="K52" s="76">
        <f t="shared" si="9"/>
        <v>236.75610139692554</v>
      </c>
      <c r="L52" s="76">
        <f t="shared" si="2"/>
        <v>177.58217053218939</v>
      </c>
      <c r="M52" s="103">
        <f t="shared" si="10"/>
        <v>9.2870125936790107</v>
      </c>
      <c r="N52" s="103">
        <f t="shared" si="3"/>
        <v>290.21914355246906</v>
      </c>
    </row>
    <row r="53" spans="1:14">
      <c r="A53" s="102">
        <v>40387</v>
      </c>
      <c r="B53" t="s">
        <v>124</v>
      </c>
      <c r="C53">
        <v>5.3760000000000003</v>
      </c>
      <c r="D53">
        <v>349.315</v>
      </c>
      <c r="E53">
        <v>29.03</v>
      </c>
      <c r="F53">
        <v>3374</v>
      </c>
      <c r="G53">
        <v>16.399999999999999</v>
      </c>
      <c r="I53" s="103">
        <f t="shared" si="8"/>
        <v>113.86458872184933</v>
      </c>
      <c r="J53" s="104">
        <f t="shared" si="1"/>
        <v>23.797699042866508</v>
      </c>
      <c r="K53" s="76">
        <f t="shared" si="9"/>
        <v>238.85594604359235</v>
      </c>
      <c r="L53" s="76">
        <f t="shared" si="2"/>
        <v>179.15718789366522</v>
      </c>
      <c r="M53" s="103">
        <f t="shared" si="10"/>
        <v>9.3693812573092288</v>
      </c>
      <c r="N53" s="103">
        <f t="shared" si="3"/>
        <v>292.79316429091341</v>
      </c>
    </row>
    <row r="54" spans="1:14">
      <c r="A54" s="102">
        <v>40387</v>
      </c>
      <c r="B54" t="s">
        <v>125</v>
      </c>
      <c r="C54">
        <v>5.5419999999999998</v>
      </c>
      <c r="D54">
        <v>350.55200000000002</v>
      </c>
      <c r="E54">
        <v>28.99</v>
      </c>
      <c r="F54">
        <v>3371</v>
      </c>
      <c r="G54">
        <v>16.399999999999999</v>
      </c>
      <c r="I54" s="103">
        <f t="shared" si="8"/>
        <v>114.26789225014494</v>
      </c>
      <c r="J54" s="104">
        <f t="shared" si="1"/>
        <v>23.881989480280289</v>
      </c>
      <c r="K54" s="76">
        <f t="shared" si="9"/>
        <v>239.70196364111854</v>
      </c>
      <c r="L54" s="76">
        <f t="shared" si="2"/>
        <v>179.79175503001645</v>
      </c>
      <c r="M54" s="103">
        <f t="shared" si="10"/>
        <v>9.4025672070538864</v>
      </c>
      <c r="N54" s="103">
        <f t="shared" si="3"/>
        <v>293.83022522043393</v>
      </c>
    </row>
    <row r="55" spans="1:14">
      <c r="A55" s="102">
        <v>40387</v>
      </c>
      <c r="B55" t="s">
        <v>126</v>
      </c>
      <c r="C55">
        <v>5.7089999999999996</v>
      </c>
      <c r="D55">
        <v>347.16199999999998</v>
      </c>
      <c r="E55">
        <v>29.1</v>
      </c>
      <c r="F55">
        <v>3371</v>
      </c>
      <c r="G55">
        <v>16.399999999999999</v>
      </c>
      <c r="I55" s="103">
        <f t="shared" si="8"/>
        <v>113.16279798504662</v>
      </c>
      <c r="J55" s="104">
        <f t="shared" si="1"/>
        <v>23.651024778874742</v>
      </c>
      <c r="K55" s="76">
        <f t="shared" si="9"/>
        <v>237.3837860661553</v>
      </c>
      <c r="L55" s="76">
        <f t="shared" si="2"/>
        <v>178.05297405241092</v>
      </c>
      <c r="M55" s="103">
        <f t="shared" si="10"/>
        <v>9.31163419960005</v>
      </c>
      <c r="N55" s="103">
        <f t="shared" si="3"/>
        <v>290.98856873750157</v>
      </c>
    </row>
    <row r="56" spans="1:14">
      <c r="A56" s="102">
        <v>40387</v>
      </c>
      <c r="B56" t="s">
        <v>127</v>
      </c>
      <c r="C56">
        <v>5.8760000000000003</v>
      </c>
      <c r="D56">
        <v>352.10599999999999</v>
      </c>
      <c r="E56">
        <v>28.94</v>
      </c>
      <c r="F56">
        <v>3376</v>
      </c>
      <c r="G56">
        <v>16.399999999999999</v>
      </c>
      <c r="I56" s="103">
        <f t="shared" si="8"/>
        <v>114.77437046217074</v>
      </c>
      <c r="J56" s="104">
        <f t="shared" si="1"/>
        <v>23.987843426593681</v>
      </c>
      <c r="K56" s="76">
        <f t="shared" si="9"/>
        <v>240.7644127646069</v>
      </c>
      <c r="L56" s="76">
        <f t="shared" si="2"/>
        <v>180.58865960952198</v>
      </c>
      <c r="M56" s="103">
        <f t="shared" si="10"/>
        <v>9.444242916071568</v>
      </c>
      <c r="N56" s="103">
        <f t="shared" si="3"/>
        <v>295.13259112723648</v>
      </c>
    </row>
    <row r="57" spans="1:14">
      <c r="A57" s="102">
        <v>40387</v>
      </c>
      <c r="B57" t="s">
        <v>128</v>
      </c>
      <c r="C57">
        <v>6.0430000000000001</v>
      </c>
      <c r="D57">
        <v>350.24200000000002</v>
      </c>
      <c r="E57">
        <v>29</v>
      </c>
      <c r="F57">
        <v>3374</v>
      </c>
      <c r="G57">
        <v>16.399999999999999</v>
      </c>
      <c r="I57" s="103">
        <f t="shared" si="8"/>
        <v>114.16691020107029</v>
      </c>
      <c r="J57" s="104">
        <f t="shared" si="1"/>
        <v>23.86088423202369</v>
      </c>
      <c r="K57" s="76">
        <f t="shared" si="9"/>
        <v>239.49013164720461</v>
      </c>
      <c r="L57" s="76">
        <f t="shared" si="2"/>
        <v>179.63286752914343</v>
      </c>
      <c r="M57" s="103">
        <f t="shared" si="10"/>
        <v>9.3942578693700174</v>
      </c>
      <c r="N57" s="103">
        <f t="shared" si="3"/>
        <v>293.57055841781306</v>
      </c>
    </row>
    <row r="58" spans="1:14">
      <c r="A58" s="102">
        <v>40387</v>
      </c>
      <c r="B58" t="s">
        <v>129</v>
      </c>
      <c r="C58">
        <v>6.21</v>
      </c>
      <c r="D58">
        <v>350.24200000000002</v>
      </c>
      <c r="E58">
        <v>29</v>
      </c>
      <c r="F58">
        <v>3369</v>
      </c>
      <c r="G58">
        <v>16.399999999999999</v>
      </c>
      <c r="I58" s="103">
        <f t="shared" si="8"/>
        <v>114.16691020107029</v>
      </c>
      <c r="J58" s="104">
        <f t="shared" si="1"/>
        <v>23.86088423202369</v>
      </c>
      <c r="K58" s="76">
        <f t="shared" si="9"/>
        <v>239.49013164720461</v>
      </c>
      <c r="L58" s="76">
        <f t="shared" si="2"/>
        <v>179.63286752914343</v>
      </c>
      <c r="M58" s="103">
        <f t="shared" si="10"/>
        <v>9.3942578693700174</v>
      </c>
      <c r="N58" s="103">
        <f t="shared" si="3"/>
        <v>293.57055841781306</v>
      </c>
    </row>
    <row r="59" spans="1:14">
      <c r="A59" s="102">
        <v>40387</v>
      </c>
      <c r="B59" t="s">
        <v>130</v>
      </c>
      <c r="C59">
        <v>6.3769999999999998</v>
      </c>
      <c r="D59">
        <v>347.46800000000002</v>
      </c>
      <c r="E59">
        <v>29.09</v>
      </c>
      <c r="F59">
        <v>3376</v>
      </c>
      <c r="G59">
        <v>16.399999999999999</v>
      </c>
      <c r="I59" s="103">
        <f t="shared" si="8"/>
        <v>113.26274424746249</v>
      </c>
      <c r="J59" s="104">
        <f t="shared" si="1"/>
        <v>23.671913547719658</v>
      </c>
      <c r="K59" s="76">
        <f t="shared" si="9"/>
        <v>237.59344527039818</v>
      </c>
      <c r="L59" s="76">
        <f t="shared" si="2"/>
        <v>178.21023182250354</v>
      </c>
      <c r="M59" s="103">
        <f t="shared" si="10"/>
        <v>9.3198583072732859</v>
      </c>
      <c r="N59" s="103">
        <f t="shared" si="3"/>
        <v>291.24557210229017</v>
      </c>
    </row>
    <row r="60" spans="1:14">
      <c r="A60" s="102">
        <v>40387</v>
      </c>
      <c r="B60" t="s">
        <v>131</v>
      </c>
      <c r="C60">
        <v>6.5270000000000001</v>
      </c>
      <c r="D60">
        <v>349.00599999999997</v>
      </c>
      <c r="E60">
        <v>29.04</v>
      </c>
      <c r="F60">
        <v>3377</v>
      </c>
      <c r="G60">
        <v>16.399999999999999</v>
      </c>
      <c r="I60" s="103">
        <f t="shared" si="8"/>
        <v>113.76402265345573</v>
      </c>
      <c r="J60" s="104">
        <f t="shared" si="1"/>
        <v>23.776680734572246</v>
      </c>
      <c r="K60" s="76">
        <f t="shared" si="9"/>
        <v>238.64498666038395</v>
      </c>
      <c r="L60" s="76">
        <f t="shared" si="2"/>
        <v>178.998954906455</v>
      </c>
      <c r="M60" s="103">
        <f t="shared" si="10"/>
        <v>9.3611061487183544</v>
      </c>
      <c r="N60" s="103">
        <f t="shared" si="3"/>
        <v>292.53456714744857</v>
      </c>
    </row>
    <row r="61" spans="1:14">
      <c r="A61" s="102">
        <v>40387</v>
      </c>
      <c r="B61" t="s">
        <v>132</v>
      </c>
      <c r="C61">
        <v>6.694</v>
      </c>
      <c r="D61">
        <v>347.16199999999998</v>
      </c>
      <c r="E61">
        <v>29.1</v>
      </c>
      <c r="F61">
        <v>3375</v>
      </c>
      <c r="G61">
        <v>16.399999999999999</v>
      </c>
      <c r="I61" s="103">
        <f t="shared" si="8"/>
        <v>113.16279798504662</v>
      </c>
      <c r="J61" s="104">
        <f t="shared" si="1"/>
        <v>23.651024778874742</v>
      </c>
      <c r="K61" s="76">
        <f t="shared" si="9"/>
        <v>237.3837860661553</v>
      </c>
      <c r="L61" s="76">
        <f t="shared" si="2"/>
        <v>178.05297405241092</v>
      </c>
      <c r="M61" s="103">
        <f t="shared" si="10"/>
        <v>9.31163419960005</v>
      </c>
      <c r="N61" s="103">
        <f t="shared" si="3"/>
        <v>290.98856873750157</v>
      </c>
    </row>
    <row r="62" spans="1:14">
      <c r="A62" s="102">
        <v>40387</v>
      </c>
      <c r="B62" t="s">
        <v>133</v>
      </c>
      <c r="C62">
        <v>6.8609999999999998</v>
      </c>
      <c r="D62">
        <v>349.62299999999999</v>
      </c>
      <c r="E62">
        <v>29.02</v>
      </c>
      <c r="F62">
        <v>3377</v>
      </c>
      <c r="G62">
        <v>16.399999999999999</v>
      </c>
      <c r="I62" s="103">
        <f t="shared" si="8"/>
        <v>113.96525857642433</v>
      </c>
      <c r="J62" s="104">
        <f t="shared" si="1"/>
        <v>23.818739042472686</v>
      </c>
      <c r="K62" s="76">
        <f t="shared" si="9"/>
        <v>239.06712314107719</v>
      </c>
      <c r="L62" s="76">
        <f t="shared" si="2"/>
        <v>179.31558418046322</v>
      </c>
      <c r="M62" s="103">
        <f t="shared" si="10"/>
        <v>9.377664905976637</v>
      </c>
      <c r="N62" s="103">
        <f t="shared" si="3"/>
        <v>293.0520283117699</v>
      </c>
    </row>
    <row r="63" spans="1:14">
      <c r="A63" s="102">
        <v>40387</v>
      </c>
      <c r="B63" t="s">
        <v>134</v>
      </c>
      <c r="C63">
        <v>7.0279999999999996</v>
      </c>
      <c r="D63">
        <v>348.39</v>
      </c>
      <c r="E63">
        <v>29.06</v>
      </c>
      <c r="F63">
        <v>3376</v>
      </c>
      <c r="G63">
        <v>16.399999999999999</v>
      </c>
      <c r="I63" s="103">
        <f t="shared" si="8"/>
        <v>113.56320131952599</v>
      </c>
      <c r="J63" s="104">
        <f t="shared" si="1"/>
        <v>23.73470907578093</v>
      </c>
      <c r="K63" s="76">
        <f t="shared" si="9"/>
        <v>238.22371987112169</v>
      </c>
      <c r="L63" s="76">
        <f t="shared" si="2"/>
        <v>178.68297795646757</v>
      </c>
      <c r="M63" s="103">
        <f t="shared" si="10"/>
        <v>9.3445815060413793</v>
      </c>
      <c r="N63" s="103">
        <f t="shared" si="3"/>
        <v>292.01817206379309</v>
      </c>
    </row>
    <row r="64" spans="1:14">
      <c r="A64" s="102">
        <v>40387</v>
      </c>
      <c r="B64" t="s">
        <v>135</v>
      </c>
      <c r="C64">
        <v>7.1950000000000003</v>
      </c>
      <c r="D64">
        <v>349.93299999999999</v>
      </c>
      <c r="E64">
        <v>29.01</v>
      </c>
      <c r="F64">
        <v>3378</v>
      </c>
      <c r="G64">
        <v>16.399999999999999</v>
      </c>
      <c r="I64" s="103">
        <f t="shared" si="8"/>
        <v>114.06603235636602</v>
      </c>
      <c r="J64" s="104">
        <f t="shared" si="1"/>
        <v>23.839800762480493</v>
      </c>
      <c r="K64" s="76">
        <f t="shared" si="9"/>
        <v>239.2785182448101</v>
      </c>
      <c r="L64" s="76">
        <f t="shared" si="2"/>
        <v>179.47414398584635</v>
      </c>
      <c r="M64" s="103">
        <f t="shared" si="10"/>
        <v>9.3859571061734925</v>
      </c>
      <c r="N64" s="103">
        <f t="shared" si="3"/>
        <v>293.31115956792166</v>
      </c>
    </row>
    <row r="65" spans="1:14">
      <c r="A65" s="102">
        <v>40387</v>
      </c>
      <c r="B65" t="s">
        <v>136</v>
      </c>
      <c r="C65">
        <v>7.3620000000000001</v>
      </c>
      <c r="D65">
        <v>345.63299999999998</v>
      </c>
      <c r="E65">
        <v>29.15</v>
      </c>
      <c r="F65">
        <v>3374</v>
      </c>
      <c r="G65">
        <v>16.399999999999999</v>
      </c>
      <c r="I65" s="103">
        <f t="shared" si="8"/>
        <v>112.66460619240516</v>
      </c>
      <c r="J65" s="104">
        <f t="shared" si="1"/>
        <v>23.546902694212676</v>
      </c>
      <c r="K65" s="76">
        <f t="shared" si="9"/>
        <v>236.33871952458796</v>
      </c>
      <c r="L65" s="76">
        <f t="shared" si="2"/>
        <v>177.26910751757995</v>
      </c>
      <c r="M65" s="103">
        <f t="shared" si="10"/>
        <v>9.2706403410447553</v>
      </c>
      <c r="N65" s="103">
        <f t="shared" si="3"/>
        <v>289.70751065764858</v>
      </c>
    </row>
    <row r="66" spans="1:14">
      <c r="A66" s="102">
        <v>40387</v>
      </c>
      <c r="B66" t="s">
        <v>137</v>
      </c>
      <c r="C66">
        <v>7.5289999999999999</v>
      </c>
      <c r="D66">
        <v>345.024</v>
      </c>
      <c r="E66">
        <v>29.17</v>
      </c>
      <c r="F66">
        <v>3375</v>
      </c>
      <c r="G66">
        <v>16.399999999999999</v>
      </c>
      <c r="I66" s="103">
        <f t="shared" si="8"/>
        <v>112.46604535964183</v>
      </c>
      <c r="J66" s="104">
        <f t="shared" si="1"/>
        <v>23.505403480165143</v>
      </c>
      <c r="K66" s="76">
        <f t="shared" si="9"/>
        <v>235.92219463226391</v>
      </c>
      <c r="L66" s="76">
        <f t="shared" si="2"/>
        <v>176.9566872926178</v>
      </c>
      <c r="M66" s="103">
        <f t="shared" si="10"/>
        <v>9.2543017043727929</v>
      </c>
      <c r="N66" s="103">
        <f t="shared" si="3"/>
        <v>289.19692826164976</v>
      </c>
    </row>
    <row r="67" spans="1:14">
      <c r="A67" s="102">
        <v>40387</v>
      </c>
      <c r="B67" t="s">
        <v>138</v>
      </c>
      <c r="C67">
        <v>7.6959999999999997</v>
      </c>
      <c r="D67">
        <v>346.24400000000003</v>
      </c>
      <c r="E67">
        <v>29.13</v>
      </c>
      <c r="F67">
        <v>3375</v>
      </c>
      <c r="G67">
        <v>16.399999999999999</v>
      </c>
      <c r="I67" s="103">
        <f t="shared" si="8"/>
        <v>112.86357555457042</v>
      </c>
      <c r="J67" s="104">
        <f t="shared" si="1"/>
        <v>23.588487290905213</v>
      </c>
      <c r="K67" s="76">
        <f t="shared" si="9"/>
        <v>236.75610139692554</v>
      </c>
      <c r="L67" s="76">
        <f t="shared" si="2"/>
        <v>177.58217053218939</v>
      </c>
      <c r="M67" s="103">
        <f t="shared" si="10"/>
        <v>9.2870125936790107</v>
      </c>
      <c r="N67" s="103">
        <f t="shared" si="3"/>
        <v>290.21914355246906</v>
      </c>
    </row>
    <row r="68" spans="1:14">
      <c r="A68" s="102">
        <v>40387</v>
      </c>
      <c r="B68" t="s">
        <v>139</v>
      </c>
      <c r="C68">
        <v>7.8620000000000001</v>
      </c>
      <c r="D68">
        <v>343.81</v>
      </c>
      <c r="E68">
        <v>29.21</v>
      </c>
      <c r="F68">
        <v>3371</v>
      </c>
      <c r="G68">
        <v>16.399999999999999</v>
      </c>
      <c r="I68" s="103">
        <f t="shared" si="8"/>
        <v>112.0701449218095</v>
      </c>
      <c r="J68" s="104">
        <f t="shared" si="1"/>
        <v>23.422660288658186</v>
      </c>
      <c r="K68" s="76">
        <f t="shared" si="9"/>
        <v>235.09170664052738</v>
      </c>
      <c r="L68" s="76">
        <f t="shared" si="2"/>
        <v>176.33376835070533</v>
      </c>
      <c r="M68" s="103">
        <f t="shared" si="10"/>
        <v>9.2217249201097946</v>
      </c>
      <c r="N68" s="103">
        <f t="shared" si="3"/>
        <v>288.17890375343109</v>
      </c>
    </row>
    <row r="69" spans="1:14">
      <c r="A69" s="102">
        <v>40387</v>
      </c>
      <c r="B69" t="s">
        <v>140</v>
      </c>
      <c r="C69">
        <v>8.0289999999999999</v>
      </c>
      <c r="D69">
        <v>348.08199999999999</v>
      </c>
      <c r="E69">
        <v>29.07</v>
      </c>
      <c r="F69">
        <v>3383</v>
      </c>
      <c r="G69">
        <v>16.399999999999999</v>
      </c>
      <c r="I69" s="103">
        <f t="shared" si="8"/>
        <v>113.46294577667176</v>
      </c>
      <c r="J69" s="104">
        <f t="shared" si="1"/>
        <v>23.713755667324396</v>
      </c>
      <c r="K69" s="76">
        <f t="shared" si="9"/>
        <v>238.01341188333231</v>
      </c>
      <c r="L69" s="76">
        <f t="shared" si="2"/>
        <v>178.52523355735158</v>
      </c>
      <c r="M69" s="103">
        <f t="shared" si="10"/>
        <v>9.3363319491360794</v>
      </c>
      <c r="N69" s="103">
        <f t="shared" si="3"/>
        <v>291.7603734105025</v>
      </c>
    </row>
    <row r="70" spans="1:14">
      <c r="A70" s="102">
        <v>40387</v>
      </c>
      <c r="B70" t="s">
        <v>141</v>
      </c>
      <c r="C70">
        <v>8.1959999999999997</v>
      </c>
      <c r="D70">
        <v>347.77499999999998</v>
      </c>
      <c r="E70">
        <v>29.08</v>
      </c>
      <c r="F70">
        <v>3376</v>
      </c>
      <c r="G70">
        <v>16.399999999999999</v>
      </c>
      <c r="I70" s="103">
        <f t="shared" si="8"/>
        <v>113.36279346536232</v>
      </c>
      <c r="J70" s="104">
        <f t="shared" si="1"/>
        <v>23.692823834260722</v>
      </c>
      <c r="K70" s="76">
        <f t="shared" si="9"/>
        <v>237.80332044634739</v>
      </c>
      <c r="L70" s="76">
        <f t="shared" si="2"/>
        <v>178.36765158514527</v>
      </c>
      <c r="M70" s="103">
        <f t="shared" si="10"/>
        <v>9.3280908866688783</v>
      </c>
      <c r="N70" s="103">
        <f t="shared" si="3"/>
        <v>291.50284020840246</v>
      </c>
    </row>
    <row r="71" spans="1:14">
      <c r="A71" s="102">
        <v>40387</v>
      </c>
      <c r="B71" t="s">
        <v>142</v>
      </c>
      <c r="C71">
        <v>8.3629999999999995</v>
      </c>
      <c r="D71">
        <v>347.16199999999998</v>
      </c>
      <c r="E71">
        <v>29.1</v>
      </c>
      <c r="F71">
        <v>3379</v>
      </c>
      <c r="G71">
        <v>16.399999999999999</v>
      </c>
      <c r="I71" s="103">
        <f t="shared" si="8"/>
        <v>113.16279798504662</v>
      </c>
      <c r="J71" s="104">
        <f t="shared" si="1"/>
        <v>23.651024778874742</v>
      </c>
      <c r="K71" s="76">
        <f t="shared" si="9"/>
        <v>237.3837860661553</v>
      </c>
      <c r="L71" s="76">
        <f t="shared" si="2"/>
        <v>178.05297405241092</v>
      </c>
      <c r="M71" s="103">
        <f t="shared" si="10"/>
        <v>9.31163419960005</v>
      </c>
      <c r="N71" s="103">
        <f t="shared" si="3"/>
        <v>290.98856873750157</v>
      </c>
    </row>
    <row r="72" spans="1:14">
      <c r="A72" s="102">
        <v>40387</v>
      </c>
      <c r="B72" t="s">
        <v>143</v>
      </c>
      <c r="C72">
        <v>8.5299999999999994</v>
      </c>
      <c r="D72">
        <v>344.72</v>
      </c>
      <c r="E72">
        <v>29.18</v>
      </c>
      <c r="F72">
        <v>3375</v>
      </c>
      <c r="G72">
        <v>16.399999999999999</v>
      </c>
      <c r="I72" s="103">
        <f t="shared" si="8"/>
        <v>112.3669178007344</v>
      </c>
      <c r="J72" s="104">
        <f t="shared" si="1"/>
        <v>23.484685820353487</v>
      </c>
      <c r="K72" s="76">
        <f t="shared" si="9"/>
        <v>235.71425283817669</v>
      </c>
      <c r="L72" s="76">
        <f t="shared" si="2"/>
        <v>176.80071768963612</v>
      </c>
      <c r="M72" s="103">
        <f t="shared" si="10"/>
        <v>9.2461449639591553</v>
      </c>
      <c r="N72" s="103">
        <f t="shared" si="3"/>
        <v>288.94203012372361</v>
      </c>
    </row>
    <row r="73" spans="1:14">
      <c r="A73" s="102">
        <v>40387</v>
      </c>
      <c r="B73" t="s">
        <v>144</v>
      </c>
      <c r="C73">
        <v>8.6969999999999992</v>
      </c>
      <c r="D73">
        <v>346.85500000000002</v>
      </c>
      <c r="E73">
        <v>29.11</v>
      </c>
      <c r="F73">
        <v>3379</v>
      </c>
      <c r="G73">
        <v>16.399999999999999</v>
      </c>
      <c r="I73" s="103">
        <f t="shared" si="8"/>
        <v>113.0629545403973</v>
      </c>
      <c r="J73" s="104">
        <f t="shared" si="1"/>
        <v>23.630157498943035</v>
      </c>
      <c r="K73" s="76">
        <f t="shared" si="9"/>
        <v>237.17434254472633</v>
      </c>
      <c r="L73" s="76">
        <f t="shared" si="2"/>
        <v>177.89587805817968</v>
      </c>
      <c r="M73" s="103">
        <f t="shared" si="10"/>
        <v>9.3034185523170478</v>
      </c>
      <c r="N73" s="103">
        <f t="shared" si="3"/>
        <v>290.73182975990773</v>
      </c>
    </row>
    <row r="74" spans="1:14">
      <c r="A74" s="102">
        <v>40387</v>
      </c>
      <c r="B74" t="s">
        <v>145</v>
      </c>
      <c r="C74">
        <v>8.8640000000000008</v>
      </c>
      <c r="D74">
        <v>345.75400000000002</v>
      </c>
      <c r="E74">
        <v>29.19</v>
      </c>
      <c r="F74">
        <v>3380</v>
      </c>
      <c r="G74">
        <v>16.3</v>
      </c>
      <c r="I74" s="103">
        <f t="shared" si="8"/>
        <v>112.46662629537299</v>
      </c>
      <c r="J74" s="104">
        <f t="shared" si="1"/>
        <v>23.50552489573295</v>
      </c>
      <c r="K74" s="76">
        <f t="shared" si="9"/>
        <v>235.95137811994107</v>
      </c>
      <c r="L74" s="76">
        <f t="shared" si="2"/>
        <v>176.97857676898116</v>
      </c>
      <c r="M74" s="103">
        <f t="shared" si="10"/>
        <v>9.2723187578913286</v>
      </c>
      <c r="N74" s="103">
        <f t="shared" si="3"/>
        <v>289.75996118410404</v>
      </c>
    </row>
    <row r="75" spans="1:14">
      <c r="A75" s="102">
        <v>40387</v>
      </c>
      <c r="B75" t="s">
        <v>146</v>
      </c>
      <c r="C75">
        <v>9.0310000000000006</v>
      </c>
      <c r="D75">
        <v>346.67</v>
      </c>
      <c r="E75">
        <v>29.16</v>
      </c>
      <c r="F75">
        <v>3384</v>
      </c>
      <c r="G75">
        <v>16.3</v>
      </c>
      <c r="I75" s="103">
        <f t="shared" si="8"/>
        <v>112.76451929374227</v>
      </c>
      <c r="J75" s="104">
        <f t="shared" si="1"/>
        <v>23.567784532392135</v>
      </c>
      <c r="K75" s="76">
        <f t="shared" si="9"/>
        <v>236.57634808492352</v>
      </c>
      <c r="L75" s="76">
        <f t="shared" si="2"/>
        <v>177.44734408794011</v>
      </c>
      <c r="M75" s="103">
        <f t="shared" si="10"/>
        <v>9.296878566677357</v>
      </c>
      <c r="N75" s="103">
        <f t="shared" si="3"/>
        <v>290.52745520866739</v>
      </c>
    </row>
    <row r="76" spans="1:14">
      <c r="A76" s="102">
        <v>40387</v>
      </c>
      <c r="B76" t="s">
        <v>147</v>
      </c>
      <c r="C76">
        <v>9.1980000000000004</v>
      </c>
      <c r="D76">
        <v>348.51</v>
      </c>
      <c r="E76">
        <v>29.1</v>
      </c>
      <c r="F76">
        <v>3382</v>
      </c>
      <c r="G76">
        <v>16.3</v>
      </c>
      <c r="I76" s="103">
        <f t="shared" si="8"/>
        <v>113.36306754968707</v>
      </c>
      <c r="J76" s="104">
        <f t="shared" si="1"/>
        <v>23.6928811178846</v>
      </c>
      <c r="K76" s="76">
        <f t="shared" si="9"/>
        <v>237.83208314619009</v>
      </c>
      <c r="L76" s="76">
        <f t="shared" si="2"/>
        <v>178.38922544380529</v>
      </c>
      <c r="M76" s="103">
        <f t="shared" si="10"/>
        <v>9.3462259189000871</v>
      </c>
      <c r="N76" s="103">
        <f t="shared" si="3"/>
        <v>292.06955996562772</v>
      </c>
    </row>
    <row r="77" spans="1:14">
      <c r="A77" s="102">
        <v>40387</v>
      </c>
      <c r="B77" t="s">
        <v>148</v>
      </c>
      <c r="C77">
        <v>9.3650000000000002</v>
      </c>
      <c r="D77">
        <v>346.36399999999998</v>
      </c>
      <c r="E77">
        <v>29.17</v>
      </c>
      <c r="F77">
        <v>3384</v>
      </c>
      <c r="G77">
        <v>16.3</v>
      </c>
      <c r="I77" s="103">
        <f t="shared" si="8"/>
        <v>112.66511964065528</v>
      </c>
      <c r="J77" s="104">
        <f t="shared" si="1"/>
        <v>23.547010004896951</v>
      </c>
      <c r="K77" s="76">
        <f t="shared" si="9"/>
        <v>236.36781079788048</v>
      </c>
      <c r="L77" s="76">
        <f t="shared" si="2"/>
        <v>177.29092782727568</v>
      </c>
      <c r="M77" s="103">
        <f t="shared" si="10"/>
        <v>9.2886835554264113</v>
      </c>
      <c r="N77" s="103">
        <f t="shared" si="3"/>
        <v>290.27136110707534</v>
      </c>
    </row>
    <row r="78" spans="1:14">
      <c r="A78" s="102"/>
      <c r="I78" s="103"/>
      <c r="J78" s="104"/>
      <c r="K78" s="76"/>
      <c r="L78" s="76"/>
      <c r="M78" s="103"/>
      <c r="N78" s="103"/>
    </row>
    <row r="79" spans="1:14">
      <c r="A79" s="102"/>
      <c r="I79" s="103"/>
      <c r="J79" s="104"/>
      <c r="K79" s="76"/>
      <c r="L79" s="76"/>
      <c r="M79" s="103"/>
      <c r="N79" s="103"/>
    </row>
    <row r="80" spans="1:14">
      <c r="A80" s="102"/>
      <c r="I80" s="103"/>
      <c r="J80" s="104"/>
      <c r="K80" s="76"/>
      <c r="L80" s="76"/>
      <c r="M80" s="103"/>
      <c r="N80" s="103"/>
    </row>
    <row r="81" spans="1:14">
      <c r="A81" s="102"/>
      <c r="I81" s="103"/>
      <c r="J81" s="104"/>
      <c r="K81" s="76"/>
      <c r="L81" s="76"/>
      <c r="M81" s="103"/>
      <c r="N81" s="103"/>
    </row>
    <row r="82" spans="1:14">
      <c r="A82" s="102"/>
      <c r="I82" s="103"/>
      <c r="J82" s="104"/>
      <c r="K82" s="76"/>
      <c r="L82" s="76"/>
      <c r="M82" s="103"/>
      <c r="N82" s="103"/>
    </row>
    <row r="83" spans="1:14">
      <c r="A83" s="102"/>
      <c r="I83" s="103"/>
      <c r="J83" s="104"/>
      <c r="K83" s="76"/>
      <c r="L83" s="76"/>
      <c r="M83" s="103"/>
      <c r="N83" s="103"/>
    </row>
    <row r="84" spans="1:14">
      <c r="A84" s="102"/>
      <c r="I84" s="103"/>
      <c r="J84" s="104"/>
      <c r="K84" s="76"/>
      <c r="L84" s="76"/>
      <c r="M84" s="103"/>
      <c r="N84" s="103"/>
    </row>
    <row r="85" spans="1:14">
      <c r="A85" s="102"/>
      <c r="I85" s="103"/>
      <c r="J85" s="104"/>
      <c r="K85" s="76"/>
      <c r="L85" s="76"/>
      <c r="M85" s="103"/>
      <c r="N85" s="103"/>
    </row>
    <row r="86" spans="1:14">
      <c r="A86" s="102"/>
      <c r="I86" s="103"/>
      <c r="J86" s="104"/>
      <c r="K86" s="76"/>
      <c r="L86" s="76"/>
      <c r="M86" s="103"/>
      <c r="N86" s="103"/>
    </row>
    <row r="87" spans="1:14">
      <c r="A87" s="102"/>
      <c r="I87" s="103"/>
      <c r="J87" s="104"/>
      <c r="K87" s="76"/>
      <c r="L87" s="76"/>
      <c r="M87" s="103"/>
      <c r="N87" s="103"/>
    </row>
    <row r="88" spans="1:14">
      <c r="A88" s="102"/>
      <c r="I88" s="103"/>
      <c r="J88" s="104"/>
      <c r="K88" s="76"/>
      <c r="L88" s="76"/>
      <c r="M88" s="103"/>
      <c r="N88" s="103"/>
    </row>
    <row r="89" spans="1:14">
      <c r="A89" s="102"/>
      <c r="I89" s="103"/>
      <c r="J89" s="104"/>
      <c r="K89" s="76"/>
      <c r="L89" s="76"/>
      <c r="M89" s="103"/>
      <c r="N89" s="103"/>
    </row>
    <row r="90" spans="1:14">
      <c r="A90" s="102"/>
      <c r="I90" s="103"/>
      <c r="J90" s="104"/>
      <c r="K90" s="76"/>
      <c r="L90" s="76"/>
      <c r="M90" s="103"/>
      <c r="N90" s="103"/>
    </row>
    <row r="91" spans="1:14">
      <c r="A91" s="102"/>
      <c r="I91" s="103"/>
      <c r="J91" s="104"/>
      <c r="K91" s="76"/>
      <c r="L91" s="76"/>
      <c r="M91" s="103"/>
      <c r="N91" s="103"/>
    </row>
    <row r="92" spans="1:14">
      <c r="A92" s="102"/>
      <c r="I92" s="103"/>
      <c r="J92" s="104"/>
      <c r="K92" s="76"/>
      <c r="L92" s="76"/>
      <c r="M92" s="103"/>
      <c r="N92" s="103"/>
    </row>
    <row r="93" spans="1:14">
      <c r="A93" s="102"/>
      <c r="I93" s="103"/>
      <c r="J93" s="104"/>
      <c r="K93" s="76"/>
      <c r="L93" s="76"/>
      <c r="M93" s="103"/>
      <c r="N93" s="103"/>
    </row>
    <row r="94" spans="1:14">
      <c r="A94" s="102"/>
      <c r="I94" s="103"/>
      <c r="J94" s="104"/>
      <c r="K94" s="76"/>
      <c r="L94" s="76"/>
      <c r="M94" s="103"/>
      <c r="N94" s="103"/>
    </row>
    <row r="95" spans="1:14">
      <c r="A95" s="102"/>
      <c r="I95" s="103"/>
      <c r="J95" s="104"/>
      <c r="K95" s="76"/>
      <c r="L95" s="76"/>
      <c r="M95" s="103"/>
      <c r="N95" s="103"/>
    </row>
    <row r="96" spans="1:14">
      <c r="A96" s="102"/>
      <c r="I96" s="103"/>
      <c r="J96" s="104"/>
      <c r="K96" s="76"/>
      <c r="L96" s="76"/>
      <c r="M96" s="103"/>
      <c r="N96" s="103"/>
    </row>
    <row r="97" spans="1:14">
      <c r="A97" s="102"/>
      <c r="I97" s="103"/>
      <c r="J97" s="104"/>
      <c r="K97" s="76"/>
      <c r="L97" s="76"/>
      <c r="M97" s="103"/>
      <c r="N97" s="103"/>
    </row>
    <row r="98" spans="1:14">
      <c r="A98" s="102"/>
      <c r="I98" s="103"/>
      <c r="J98" s="104"/>
      <c r="K98" s="76"/>
      <c r="L98" s="76"/>
      <c r="M98" s="103"/>
      <c r="N98" s="103"/>
    </row>
    <row r="99" spans="1:14">
      <c r="A99" s="102"/>
      <c r="I99" s="103"/>
      <c r="J99" s="104"/>
      <c r="K99" s="76"/>
      <c r="L99" s="76"/>
      <c r="M99" s="103"/>
      <c r="N99" s="103"/>
    </row>
    <row r="100" spans="1:14">
      <c r="A100" s="102"/>
      <c r="I100" s="103"/>
      <c r="J100" s="104"/>
      <c r="K100" s="76"/>
      <c r="L100" s="76"/>
      <c r="M100" s="103"/>
      <c r="N100" s="103"/>
    </row>
    <row r="101" spans="1:14">
      <c r="A101" s="102"/>
      <c r="I101" s="103"/>
      <c r="J101" s="104"/>
      <c r="K101" s="76"/>
      <c r="L101" s="76"/>
      <c r="M101" s="103"/>
      <c r="N101" s="103"/>
    </row>
    <row r="102" spans="1:14">
      <c r="A102" s="102"/>
      <c r="I102" s="103"/>
      <c r="J102" s="104"/>
      <c r="K102" s="76"/>
      <c r="L102" s="76"/>
      <c r="M102" s="103"/>
      <c r="N102" s="103"/>
    </row>
    <row r="103" spans="1:14">
      <c r="A103" s="102"/>
      <c r="I103" s="103"/>
      <c r="J103" s="104"/>
      <c r="K103" s="76"/>
      <c r="L103" s="76"/>
      <c r="M103" s="103"/>
      <c r="N103" s="103"/>
    </row>
    <row r="104" spans="1:14">
      <c r="A104" s="102"/>
      <c r="I104" s="103"/>
      <c r="J104" s="104"/>
      <c r="K104" s="76"/>
      <c r="L104" s="76"/>
      <c r="M104" s="103"/>
      <c r="N104" s="103"/>
    </row>
    <row r="105" spans="1:14">
      <c r="A105" s="102"/>
      <c r="I105" s="103"/>
      <c r="J105" s="104"/>
      <c r="K105" s="76"/>
      <c r="L105" s="76"/>
      <c r="M105" s="103"/>
      <c r="N105" s="103"/>
    </row>
    <row r="106" spans="1:14">
      <c r="A106" s="102"/>
      <c r="I106" s="103"/>
      <c r="J106" s="104"/>
      <c r="K106" s="76"/>
      <c r="L106" s="76"/>
      <c r="M106" s="103"/>
      <c r="N106" s="103"/>
    </row>
    <row r="107" spans="1:14">
      <c r="A107" s="102"/>
      <c r="I107" s="103"/>
      <c r="J107" s="104"/>
      <c r="K107" s="76"/>
      <c r="L107" s="76"/>
      <c r="M107" s="103"/>
      <c r="N107" s="103"/>
    </row>
    <row r="108" spans="1:14">
      <c r="A108" s="102"/>
      <c r="I108" s="103"/>
      <c r="J108" s="104"/>
      <c r="K108" s="76"/>
      <c r="L108" s="76"/>
      <c r="M108" s="103"/>
      <c r="N108" s="103"/>
    </row>
    <row r="109" spans="1:14">
      <c r="A109" s="102"/>
      <c r="I109" s="103"/>
      <c r="J109" s="104"/>
      <c r="K109" s="76"/>
      <c r="L109" s="76"/>
      <c r="M109" s="103"/>
      <c r="N109" s="103"/>
    </row>
    <row r="110" spans="1:14">
      <c r="I110" s="103"/>
      <c r="J110" s="104"/>
      <c r="K110" s="76"/>
      <c r="L110" s="76"/>
      <c r="M110" s="103"/>
      <c r="N110" s="103"/>
    </row>
    <row r="111" spans="1:14">
      <c r="I111" s="103"/>
      <c r="J111" s="104"/>
      <c r="K111" s="76"/>
      <c r="L111" s="76"/>
      <c r="M111" s="103"/>
      <c r="N111" s="103"/>
    </row>
    <row r="112" spans="1:14">
      <c r="I112" s="103"/>
      <c r="J112" s="104"/>
      <c r="K112" s="76"/>
      <c r="L112" s="76"/>
      <c r="M112" s="103"/>
      <c r="N112" s="103"/>
    </row>
    <row r="113" spans="9:14">
      <c r="I113" s="103"/>
      <c r="J113" s="104"/>
      <c r="K113" s="76"/>
      <c r="L113" s="76"/>
      <c r="M113" s="103"/>
      <c r="N113" s="103"/>
    </row>
    <row r="114" spans="9:14">
      <c r="I114" s="103"/>
      <c r="J114" s="104"/>
      <c r="K114" s="76"/>
      <c r="L114" s="76"/>
      <c r="M114" s="103"/>
      <c r="N114" s="103"/>
    </row>
    <row r="115" spans="9:14">
      <c r="I115" s="103"/>
      <c r="J115" s="104"/>
      <c r="K115" s="76"/>
      <c r="L115" s="76"/>
      <c r="M115" s="103"/>
      <c r="N115" s="103"/>
    </row>
    <row r="116" spans="9:14">
      <c r="I116" s="103"/>
      <c r="J116" s="104"/>
      <c r="K116" s="76"/>
      <c r="L116" s="76"/>
      <c r="M116" s="103"/>
      <c r="N116" s="103"/>
    </row>
    <row r="117" spans="9:14">
      <c r="I117" s="103"/>
      <c r="J117" s="104"/>
      <c r="K117" s="76"/>
      <c r="L117" s="76"/>
      <c r="M117" s="103"/>
      <c r="N117" s="103"/>
    </row>
    <row r="118" spans="9:14">
      <c r="I118" s="103"/>
      <c r="J118" s="104"/>
      <c r="K118" s="76"/>
      <c r="L118" s="76"/>
      <c r="M118" s="103"/>
      <c r="N118" s="103"/>
    </row>
    <row r="119" spans="9:14">
      <c r="I119" s="103"/>
      <c r="J119" s="104"/>
      <c r="K119" s="76"/>
      <c r="L119" s="76"/>
      <c r="M119" s="103"/>
      <c r="N119" s="103"/>
    </row>
    <row r="120" spans="9:14">
      <c r="I120" s="103"/>
      <c r="J120" s="104"/>
      <c r="K120" s="76"/>
      <c r="L120" s="76"/>
      <c r="M120" s="103"/>
      <c r="N120" s="103"/>
    </row>
    <row r="121" spans="9:14">
      <c r="I121" s="103"/>
      <c r="J121" s="104"/>
      <c r="K121" s="76"/>
      <c r="L121" s="76"/>
      <c r="M121" s="103"/>
      <c r="N121" s="103"/>
    </row>
    <row r="122" spans="9:14">
      <c r="I122" s="103"/>
      <c r="J122" s="104"/>
      <c r="K122" s="76"/>
      <c r="L122" s="76"/>
      <c r="M122" s="103"/>
      <c r="N122" s="103"/>
    </row>
    <row r="123" spans="9:14">
      <c r="I123" s="103"/>
      <c r="J123" s="104"/>
      <c r="K123" s="76"/>
      <c r="L123" s="76"/>
      <c r="M123" s="103"/>
      <c r="N123" s="103"/>
    </row>
    <row r="124" spans="9:14">
      <c r="I124" s="103"/>
      <c r="J124" s="104"/>
      <c r="K124" s="76"/>
      <c r="L124" s="76"/>
      <c r="M124" s="103"/>
      <c r="N124" s="103"/>
    </row>
    <row r="125" spans="9:14">
      <c r="I125" s="103"/>
      <c r="J125" s="104"/>
      <c r="K125" s="76"/>
      <c r="L125" s="76"/>
      <c r="M125" s="103"/>
      <c r="N125" s="103"/>
    </row>
    <row r="126" spans="9:14">
      <c r="I126" s="103"/>
      <c r="J126" s="104"/>
      <c r="K126" s="76"/>
      <c r="L126" s="76"/>
      <c r="M126" s="103"/>
      <c r="N126" s="103"/>
    </row>
    <row r="127" spans="9:14">
      <c r="I127" s="103"/>
      <c r="J127" s="104"/>
      <c r="K127" s="76"/>
      <c r="L127" s="76"/>
      <c r="M127" s="103"/>
      <c r="N127" s="103"/>
    </row>
    <row r="128" spans="9:14">
      <c r="I128" s="103"/>
      <c r="J128" s="104"/>
      <c r="K128" s="76"/>
      <c r="L128" s="76"/>
      <c r="M128" s="103"/>
      <c r="N128" s="103"/>
    </row>
    <row r="129" spans="9:14">
      <c r="I129" s="103"/>
      <c r="J129" s="104"/>
      <c r="K129" s="76"/>
      <c r="L129" s="76"/>
      <c r="M129" s="103"/>
      <c r="N129" s="103"/>
    </row>
    <row r="130" spans="9:14">
      <c r="I130" s="103"/>
      <c r="J130" s="104"/>
      <c r="K130" s="76"/>
      <c r="L130" s="76"/>
      <c r="M130" s="103"/>
      <c r="N130" s="103"/>
    </row>
    <row r="131" spans="9:14">
      <c r="I131" s="103"/>
      <c r="J131" s="104"/>
      <c r="K131" s="76"/>
      <c r="L131" s="76"/>
      <c r="M131" s="103"/>
      <c r="N131" s="103"/>
    </row>
    <row r="132" spans="9:14">
      <c r="I132" s="103"/>
      <c r="J132" s="104"/>
      <c r="K132" s="76"/>
      <c r="L132" s="76"/>
      <c r="M132" s="103"/>
      <c r="N132" s="103"/>
    </row>
    <row r="133" spans="9:14">
      <c r="I133" s="103"/>
      <c r="J133" s="104"/>
      <c r="K133" s="76"/>
      <c r="L133" s="76"/>
      <c r="M133" s="103"/>
      <c r="N133" s="103"/>
    </row>
    <row r="134" spans="9:14">
      <c r="I134" s="103"/>
      <c r="J134" s="104"/>
      <c r="K134" s="76"/>
      <c r="L134" s="76"/>
      <c r="M134" s="103"/>
      <c r="N134" s="103"/>
    </row>
    <row r="135" spans="9:14">
      <c r="I135" s="103"/>
      <c r="J135" s="104"/>
      <c r="K135" s="76"/>
      <c r="L135" s="76"/>
      <c r="M135" s="103"/>
      <c r="N135" s="103"/>
    </row>
    <row r="136" spans="9:14">
      <c r="I136" s="103"/>
      <c r="J136" s="104"/>
      <c r="K136" s="76"/>
      <c r="L136" s="76"/>
      <c r="M136" s="103"/>
      <c r="N136" s="103"/>
    </row>
    <row r="137" spans="9:14">
      <c r="I137" s="103"/>
      <c r="J137" s="104"/>
      <c r="K137" s="76"/>
      <c r="L137" s="76"/>
      <c r="M137" s="103"/>
      <c r="N137" s="103"/>
    </row>
    <row r="138" spans="9:14">
      <c r="I138" s="103"/>
      <c r="J138" s="104"/>
      <c r="K138" s="76"/>
      <c r="L138" s="76"/>
      <c r="M138" s="103"/>
      <c r="N138" s="103"/>
    </row>
    <row r="139" spans="9:14">
      <c r="I139" s="103"/>
      <c r="J139" s="104"/>
      <c r="K139" s="76"/>
      <c r="L139" s="76"/>
      <c r="M139" s="103"/>
      <c r="N139" s="103"/>
    </row>
    <row r="140" spans="9:14">
      <c r="I140" s="103"/>
      <c r="J140" s="104"/>
      <c r="K140" s="76"/>
      <c r="L140" s="76"/>
      <c r="M140" s="103"/>
      <c r="N140" s="103"/>
    </row>
    <row r="141" spans="9:14">
      <c r="I141" s="103"/>
      <c r="J141" s="104"/>
      <c r="K141" s="76"/>
      <c r="L141" s="76"/>
      <c r="M141" s="103"/>
      <c r="N141" s="103"/>
    </row>
    <row r="142" spans="9:14">
      <c r="I142" s="103"/>
      <c r="J142" s="104"/>
      <c r="K142" s="76"/>
      <c r="L142" s="76"/>
      <c r="M142" s="103"/>
      <c r="N142" s="103"/>
    </row>
    <row r="143" spans="9:14">
      <c r="I143" s="103"/>
      <c r="J143" s="104"/>
      <c r="K143" s="76"/>
      <c r="L143" s="76"/>
      <c r="M143" s="103"/>
      <c r="N143" s="103"/>
    </row>
    <row r="144" spans="9:14">
      <c r="I144" s="103"/>
      <c r="J144" s="104"/>
      <c r="K144" s="76"/>
      <c r="L144" s="76"/>
      <c r="M144" s="103"/>
      <c r="N144" s="103"/>
    </row>
    <row r="145" spans="9:14">
      <c r="I145" s="103"/>
      <c r="J145" s="104"/>
      <c r="K145" s="76"/>
      <c r="L145" s="76"/>
      <c r="M145" s="103"/>
      <c r="N145" s="103"/>
    </row>
    <row r="146" spans="9:14">
      <c r="I146" s="103"/>
      <c r="J146" s="104"/>
      <c r="K146" s="76"/>
      <c r="L146" s="76"/>
      <c r="M146" s="103"/>
      <c r="N146" s="103"/>
    </row>
    <row r="147" spans="9:14">
      <c r="I147" s="103"/>
      <c r="J147" s="104"/>
      <c r="K147" s="76"/>
      <c r="L147" s="76"/>
      <c r="M147" s="103"/>
      <c r="N147" s="103"/>
    </row>
    <row r="148" spans="9:14">
      <c r="I148" s="103"/>
      <c r="J148" s="104"/>
      <c r="K148" s="76"/>
      <c r="L148" s="76"/>
      <c r="M148" s="103"/>
      <c r="N148" s="103"/>
    </row>
    <row r="149" spans="9:14">
      <c r="I149" s="103"/>
      <c r="J149" s="104"/>
      <c r="K149" s="76"/>
      <c r="L149" s="76"/>
      <c r="M149" s="103"/>
      <c r="N149" s="103"/>
    </row>
    <row r="150" spans="9:14">
      <c r="I150" s="103"/>
      <c r="J150" s="104"/>
      <c r="K150" s="76"/>
      <c r="L150" s="76"/>
      <c r="M150" s="103"/>
      <c r="N150" s="103"/>
    </row>
    <row r="151" spans="9:14">
      <c r="I151" s="103"/>
      <c r="J151" s="104"/>
      <c r="K151" s="76"/>
      <c r="L151" s="76"/>
      <c r="M151" s="103"/>
      <c r="N151" s="103"/>
    </row>
    <row r="152" spans="9:14">
      <c r="I152" s="103"/>
      <c r="J152" s="104"/>
      <c r="K152" s="76"/>
      <c r="L152" s="76"/>
      <c r="M152" s="103"/>
      <c r="N152" s="103"/>
    </row>
    <row r="153" spans="9:14">
      <c r="I153" s="103"/>
      <c r="J153" s="104"/>
      <c r="K153" s="76"/>
      <c r="L153" s="76"/>
      <c r="M153" s="103"/>
      <c r="N153" s="103"/>
    </row>
    <row r="154" spans="9:14">
      <c r="I154" s="103"/>
      <c r="J154" s="104"/>
      <c r="K154" s="76"/>
      <c r="L154" s="76"/>
      <c r="M154" s="103"/>
      <c r="N154" s="103"/>
    </row>
    <row r="155" spans="9:14">
      <c r="I155" s="103"/>
      <c r="J155" s="104"/>
      <c r="K155" s="76"/>
      <c r="L155" s="76"/>
      <c r="M155" s="103"/>
      <c r="N155" s="103"/>
    </row>
    <row r="156" spans="9:14">
      <c r="I156" s="103"/>
      <c r="J156" s="104"/>
      <c r="K156" s="76"/>
      <c r="L156" s="76"/>
      <c r="M156" s="103"/>
      <c r="N156" s="103"/>
    </row>
    <row r="157" spans="9:14">
      <c r="I157" s="103"/>
      <c r="J157" s="104"/>
      <c r="K157" s="76"/>
      <c r="L157" s="76"/>
      <c r="M157" s="103"/>
      <c r="N157" s="103"/>
    </row>
    <row r="158" spans="9:14">
      <c r="I158" s="103"/>
      <c r="J158" s="104"/>
      <c r="K158" s="76"/>
      <c r="L158" s="76"/>
      <c r="M158" s="103"/>
      <c r="N158" s="103"/>
    </row>
    <row r="159" spans="9:14">
      <c r="I159" s="103"/>
      <c r="J159" s="104"/>
      <c r="K159" s="76"/>
      <c r="L159" s="76"/>
      <c r="M159" s="103"/>
      <c r="N159" s="103"/>
    </row>
    <row r="160" spans="9:14">
      <c r="I160" s="103"/>
      <c r="J160" s="104"/>
      <c r="K160" s="76"/>
      <c r="L160" s="76"/>
      <c r="M160" s="103"/>
      <c r="N160" s="103"/>
    </row>
    <row r="161" spans="9:14">
      <c r="I161" s="103"/>
      <c r="J161" s="104"/>
      <c r="K161" s="76"/>
      <c r="L161" s="76"/>
      <c r="M161" s="103"/>
      <c r="N161" s="103"/>
    </row>
    <row r="162" spans="9:14">
      <c r="I162" s="103"/>
      <c r="J162" s="104"/>
      <c r="K162" s="76"/>
      <c r="L162" s="76"/>
      <c r="M162" s="103"/>
      <c r="N162" s="103"/>
    </row>
    <row r="163" spans="9:14">
      <c r="I163" s="103"/>
      <c r="J163" s="104"/>
      <c r="K163" s="76"/>
      <c r="L163" s="76"/>
      <c r="M163" s="103"/>
      <c r="N163" s="103"/>
    </row>
    <row r="164" spans="9:14">
      <c r="I164" s="103"/>
      <c r="J164" s="104"/>
      <c r="K164" s="76"/>
      <c r="L164" s="76"/>
      <c r="M164" s="103"/>
      <c r="N164" s="103"/>
    </row>
    <row r="165" spans="9:14">
      <c r="I165" s="103"/>
      <c r="J165" s="104"/>
      <c r="K165" s="76"/>
      <c r="L165" s="76"/>
      <c r="M165" s="103"/>
      <c r="N165" s="103"/>
    </row>
    <row r="166" spans="9:14">
      <c r="I166" s="103"/>
      <c r="J166" s="104"/>
      <c r="K166" s="76"/>
      <c r="L166" s="76"/>
      <c r="M166" s="103"/>
      <c r="N166" s="103"/>
    </row>
    <row r="167" spans="9:14">
      <c r="I167" s="103"/>
      <c r="J167" s="104"/>
      <c r="K167" s="76"/>
      <c r="L167" s="76"/>
      <c r="M167" s="103"/>
      <c r="N167" s="103"/>
    </row>
    <row r="168" spans="9:14">
      <c r="I168" s="103"/>
      <c r="J168" s="104"/>
      <c r="K168" s="76"/>
      <c r="L168" s="76"/>
      <c r="M168" s="103"/>
      <c r="N168" s="103"/>
    </row>
    <row r="169" spans="9:14">
      <c r="I169" s="103"/>
      <c r="J169" s="104"/>
      <c r="K169" s="76"/>
      <c r="L169" s="76"/>
      <c r="M169" s="103"/>
      <c r="N169" s="103"/>
    </row>
    <row r="170" spans="9:14">
      <c r="I170" s="103"/>
      <c r="J170" s="104"/>
      <c r="K170" s="76"/>
      <c r="L170" s="76"/>
      <c r="M170" s="103"/>
      <c r="N170" s="103"/>
    </row>
    <row r="171" spans="9:14">
      <c r="I171" s="103"/>
      <c r="J171" s="104"/>
      <c r="K171" s="76"/>
      <c r="L171" s="76"/>
      <c r="M171" s="103"/>
      <c r="N171" s="103"/>
    </row>
    <row r="172" spans="9:14">
      <c r="I172" s="103"/>
      <c r="J172" s="104"/>
      <c r="K172" s="76"/>
      <c r="L172" s="76"/>
      <c r="M172" s="103"/>
      <c r="N172" s="103"/>
    </row>
    <row r="173" spans="9:14">
      <c r="I173" s="103"/>
      <c r="J173" s="104"/>
      <c r="K173" s="76"/>
      <c r="L173" s="76"/>
      <c r="M173" s="103"/>
      <c r="N173" s="103"/>
    </row>
    <row r="174" spans="9:14">
      <c r="I174" s="103"/>
      <c r="J174" s="104"/>
      <c r="K174" s="76"/>
      <c r="L174" s="76"/>
      <c r="M174" s="103"/>
      <c r="N174" s="103"/>
    </row>
    <row r="175" spans="9:14">
      <c r="I175" s="103"/>
      <c r="J175" s="104"/>
      <c r="K175" s="76"/>
      <c r="L175" s="76"/>
      <c r="M175" s="103"/>
      <c r="N175" s="103"/>
    </row>
    <row r="176" spans="9:14">
      <c r="I176" s="103"/>
      <c r="J176" s="104"/>
      <c r="K176" s="76"/>
      <c r="L176" s="76"/>
      <c r="M176" s="103"/>
      <c r="N176" s="103"/>
    </row>
    <row r="177" spans="9:14">
      <c r="I177" s="103"/>
      <c r="J177" s="104"/>
      <c r="K177" s="76"/>
      <c r="L177" s="76"/>
      <c r="M177" s="103"/>
      <c r="N177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2013-11-10T21:17:39Z</dcterms:modified>
</cp:coreProperties>
</file>