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4" i="2" l="1"/>
  <c r="Q45" i="2"/>
  <c r="Q46" i="2"/>
  <c r="P21" i="2"/>
  <c r="Q21" i="2"/>
  <c r="R21" i="2"/>
  <c r="S21" i="2"/>
  <c r="D13" i="2"/>
  <c r="D15" i="2"/>
  <c r="J16" i="2"/>
  <c r="B45" i="1"/>
  <c r="B34" i="1"/>
  <c r="B32" i="1"/>
  <c r="B44" i="1"/>
  <c r="B33" i="1"/>
  <c r="B31" i="1"/>
  <c r="D16" i="2"/>
  <c r="D14" i="2"/>
  <c r="J15" i="2"/>
  <c r="B40" i="1"/>
  <c r="B38" i="1"/>
  <c r="B39" i="1"/>
  <c r="B35" i="1"/>
  <c r="B36" i="1"/>
  <c r="B42" i="1"/>
  <c r="B43" i="1"/>
  <c r="B18" i="1"/>
  <c r="B20" i="1"/>
  <c r="B21" i="1"/>
  <c r="B22" i="1"/>
  <c r="B19" i="1"/>
  <c r="B23" i="1"/>
  <c r="B24" i="1"/>
  <c r="F14" i="2"/>
  <c r="F13" i="2"/>
  <c r="F15" i="2"/>
  <c r="H13" i="2"/>
  <c r="I53" i="2"/>
  <c r="I69" i="2"/>
  <c r="I93" i="2"/>
  <c r="I44" i="2"/>
  <c r="I60" i="2"/>
  <c r="I76" i="2"/>
  <c r="I92" i="2"/>
  <c r="I99" i="2"/>
  <c r="I113" i="2"/>
  <c r="I97" i="2"/>
  <c r="I119" i="2"/>
  <c r="I55" i="2"/>
  <c r="I96" i="2"/>
  <c r="H14" i="2"/>
  <c r="I63" i="2"/>
  <c r="I95" i="2"/>
  <c r="I39" i="2"/>
  <c r="I34" i="2"/>
  <c r="I100" i="2"/>
  <c r="I35" i="2"/>
  <c r="I22" i="2"/>
  <c r="I50" i="2"/>
  <c r="I106" i="2"/>
  <c r="I89" i="2"/>
  <c r="I98" i="2"/>
  <c r="I122" i="2"/>
  <c r="I54" i="2"/>
  <c r="I70" i="2"/>
  <c r="I105" i="2"/>
  <c r="I51" i="2"/>
  <c r="I67" i="2"/>
  <c r="I83" i="2"/>
  <c r="I78" i="2"/>
  <c r="I101" i="2"/>
  <c r="I49" i="2"/>
  <c r="I104" i="2"/>
  <c r="I41" i="2"/>
  <c r="I64" i="2"/>
  <c r="I121" i="2"/>
  <c r="I57" i="2"/>
  <c r="I72" i="2"/>
  <c r="I116" i="2"/>
  <c r="I25" i="2"/>
  <c r="I58" i="2"/>
  <c r="I118" i="2"/>
  <c r="I48" i="2"/>
  <c r="I30" i="2"/>
  <c r="I66" i="2"/>
  <c r="I37" i="2"/>
  <c r="I102" i="2"/>
  <c r="I114" i="2"/>
  <c r="I45" i="2"/>
  <c r="I77" i="2"/>
  <c r="I52" i="2"/>
  <c r="I84" i="2"/>
  <c r="I103" i="2"/>
  <c r="I108" i="2"/>
  <c r="I71" i="2"/>
  <c r="I47" i="2"/>
  <c r="I117" i="2"/>
  <c r="I74" i="2"/>
  <c r="I87" i="2"/>
  <c r="I73" i="2"/>
  <c r="I24" i="2"/>
  <c r="I46" i="2"/>
  <c r="I86" i="2"/>
  <c r="I59" i="2"/>
  <c r="I91" i="2"/>
  <c r="I107" i="2"/>
  <c r="I112" i="2"/>
  <c r="I80" i="2"/>
  <c r="I56" i="2"/>
  <c r="I38" i="2"/>
  <c r="I90" i="2"/>
  <c r="I120" i="2"/>
  <c r="I110" i="2"/>
  <c r="I31" i="2"/>
  <c r="I61" i="2"/>
  <c r="I109" i="2"/>
  <c r="I68" i="2"/>
  <c r="I85" i="2"/>
  <c r="I65" i="2"/>
  <c r="I28" i="2"/>
  <c r="I42" i="2"/>
  <c r="I79" i="2"/>
  <c r="I26" i="2"/>
  <c r="I40" i="2"/>
  <c r="I21" i="2"/>
  <c r="I23" i="2"/>
  <c r="I32" i="2"/>
  <c r="I111" i="2"/>
  <c r="I36" i="2"/>
  <c r="I27" i="2"/>
  <c r="I75" i="2"/>
  <c r="I29" i="2"/>
  <c r="I43" i="2"/>
  <c r="I94" i="2"/>
  <c r="I88" i="2"/>
  <c r="I82" i="2"/>
  <c r="I62" i="2"/>
  <c r="I81" i="2"/>
  <c r="I33" i="2"/>
  <c r="I115" i="2"/>
  <c r="M43" i="2"/>
  <c r="N43" i="2"/>
  <c r="K43" i="2"/>
  <c r="L43" i="2"/>
  <c r="J43" i="2"/>
  <c r="J21" i="2"/>
  <c r="K21" i="2"/>
  <c r="L21" i="2"/>
  <c r="M21" i="2"/>
  <c r="N21" i="2"/>
  <c r="M68" i="2"/>
  <c r="N68" i="2"/>
  <c r="K68" i="2"/>
  <c r="L68" i="2"/>
  <c r="J68" i="2"/>
  <c r="M56" i="2"/>
  <c r="N56" i="2"/>
  <c r="J56" i="2"/>
  <c r="K56" i="2"/>
  <c r="L56" i="2"/>
  <c r="K24" i="2"/>
  <c r="L24" i="2"/>
  <c r="M24" i="2"/>
  <c r="N24" i="2"/>
  <c r="J24" i="2"/>
  <c r="M103" i="2"/>
  <c r="N103" i="2"/>
  <c r="J103" i="2"/>
  <c r="K103" i="2"/>
  <c r="L103" i="2"/>
  <c r="K66" i="2"/>
  <c r="L66" i="2"/>
  <c r="J66" i="2"/>
  <c r="M66" i="2"/>
  <c r="N66" i="2"/>
  <c r="J57" i="2"/>
  <c r="K57" i="2"/>
  <c r="L57" i="2"/>
  <c r="M57" i="2"/>
  <c r="N57" i="2"/>
  <c r="K83" i="2"/>
  <c r="L83" i="2"/>
  <c r="J83" i="2"/>
  <c r="M83" i="2"/>
  <c r="N83" i="2"/>
  <c r="J89" i="2"/>
  <c r="K89" i="2"/>
  <c r="L89" i="2"/>
  <c r="M89" i="2"/>
  <c r="N89" i="2"/>
  <c r="J95" i="2"/>
  <c r="M95" i="2"/>
  <c r="N95" i="2"/>
  <c r="K95" i="2"/>
  <c r="L95" i="2"/>
  <c r="J99" i="2"/>
  <c r="K99" i="2"/>
  <c r="L99" i="2"/>
  <c r="M99" i="2"/>
  <c r="N99" i="2"/>
  <c r="J115" i="2"/>
  <c r="K115" i="2"/>
  <c r="L115" i="2"/>
  <c r="M115" i="2"/>
  <c r="N115" i="2"/>
  <c r="K29" i="2"/>
  <c r="L29" i="2"/>
  <c r="J29" i="2"/>
  <c r="M29" i="2"/>
  <c r="N29" i="2"/>
  <c r="J40" i="2"/>
  <c r="K40" i="2"/>
  <c r="L40" i="2"/>
  <c r="M40" i="2"/>
  <c r="N40" i="2"/>
  <c r="M109" i="2"/>
  <c r="N109" i="2"/>
  <c r="J109" i="2"/>
  <c r="K109" i="2"/>
  <c r="L109" i="2"/>
  <c r="M80" i="2"/>
  <c r="N80" i="2"/>
  <c r="K80" i="2"/>
  <c r="L80" i="2"/>
  <c r="J80" i="2"/>
  <c r="M73" i="2"/>
  <c r="N73" i="2"/>
  <c r="K73" i="2"/>
  <c r="L73" i="2"/>
  <c r="J73" i="2"/>
  <c r="K114" i="2"/>
  <c r="L114" i="2"/>
  <c r="J114" i="2"/>
  <c r="M114" i="2"/>
  <c r="N114" i="2"/>
  <c r="M30" i="2"/>
  <c r="N30" i="2"/>
  <c r="J30" i="2"/>
  <c r="K30" i="2"/>
  <c r="L30" i="2"/>
  <c r="M121" i="2"/>
  <c r="N121" i="2"/>
  <c r="J121" i="2"/>
  <c r="K121" i="2"/>
  <c r="L121" i="2"/>
  <c r="J67" i="2"/>
  <c r="K67" i="2"/>
  <c r="L67" i="2"/>
  <c r="M67" i="2"/>
  <c r="N67" i="2"/>
  <c r="J106" i="2"/>
  <c r="M106" i="2"/>
  <c r="N106" i="2"/>
  <c r="K106" i="2"/>
  <c r="L106" i="2"/>
  <c r="K63" i="2"/>
  <c r="L63" i="2"/>
  <c r="J63" i="2"/>
  <c r="M63" i="2"/>
  <c r="N63" i="2"/>
  <c r="J92" i="2"/>
  <c r="K92" i="2"/>
  <c r="L92" i="2"/>
  <c r="M92" i="2"/>
  <c r="N92" i="2"/>
  <c r="K93" i="2"/>
  <c r="L93" i="2"/>
  <c r="J93" i="2"/>
  <c r="M93" i="2"/>
  <c r="N93" i="2"/>
  <c r="K33" i="2"/>
  <c r="L33" i="2"/>
  <c r="M33" i="2"/>
  <c r="N33" i="2"/>
  <c r="J33" i="2"/>
  <c r="M88" i="2"/>
  <c r="N88" i="2"/>
  <c r="J88" i="2"/>
  <c r="K88" i="2"/>
  <c r="L88" i="2"/>
  <c r="M75" i="2"/>
  <c r="N75" i="2"/>
  <c r="J75" i="2"/>
  <c r="K75" i="2"/>
  <c r="L75" i="2"/>
  <c r="K32" i="2"/>
  <c r="L32" i="2"/>
  <c r="J32" i="2"/>
  <c r="M32" i="2"/>
  <c r="N32" i="2"/>
  <c r="M26" i="2"/>
  <c r="N26" i="2"/>
  <c r="K26" i="2"/>
  <c r="L26" i="2"/>
  <c r="J26" i="2"/>
  <c r="J65" i="2"/>
  <c r="K65" i="2"/>
  <c r="L65" i="2"/>
  <c r="M65" i="2"/>
  <c r="N65" i="2"/>
  <c r="K61" i="2"/>
  <c r="L61" i="2"/>
  <c r="M61" i="2"/>
  <c r="N61" i="2"/>
  <c r="J61" i="2"/>
  <c r="J90" i="2"/>
  <c r="K90" i="2"/>
  <c r="L90" i="2"/>
  <c r="M90" i="2"/>
  <c r="N90" i="2"/>
  <c r="J112" i="2"/>
  <c r="K112" i="2"/>
  <c r="L112" i="2"/>
  <c r="M112" i="2"/>
  <c r="N112" i="2"/>
  <c r="K86" i="2"/>
  <c r="L86" i="2"/>
  <c r="J86" i="2"/>
  <c r="M86" i="2"/>
  <c r="N86" i="2"/>
  <c r="M87" i="2"/>
  <c r="N87" i="2"/>
  <c r="J87" i="2"/>
  <c r="K87" i="2"/>
  <c r="L87" i="2"/>
  <c r="M71" i="2"/>
  <c r="N71" i="2"/>
  <c r="K71" i="2"/>
  <c r="L71" i="2"/>
  <c r="J71" i="2"/>
  <c r="M52" i="2"/>
  <c r="N52" i="2"/>
  <c r="J52" i="2"/>
  <c r="K52" i="2"/>
  <c r="L52" i="2"/>
  <c r="J102" i="2"/>
  <c r="M102" i="2"/>
  <c r="N102" i="2"/>
  <c r="K102" i="2"/>
  <c r="L102" i="2"/>
  <c r="K48" i="2"/>
  <c r="L48" i="2"/>
  <c r="M48" i="2"/>
  <c r="N48" i="2"/>
  <c r="J48" i="2"/>
  <c r="M116" i="2"/>
  <c r="N116" i="2"/>
  <c r="J116" i="2"/>
  <c r="K116" i="2"/>
  <c r="L116" i="2"/>
  <c r="J64" i="2"/>
  <c r="M64" i="2"/>
  <c r="N64" i="2"/>
  <c r="K64" i="2"/>
  <c r="L64" i="2"/>
  <c r="M101" i="2"/>
  <c r="N101" i="2"/>
  <c r="K101" i="2"/>
  <c r="L101" i="2"/>
  <c r="J101" i="2"/>
  <c r="M51" i="2"/>
  <c r="N51" i="2"/>
  <c r="J51" i="2"/>
  <c r="K51" i="2"/>
  <c r="L51" i="2"/>
  <c r="M122" i="2"/>
  <c r="N122" i="2"/>
  <c r="J122" i="2"/>
  <c r="K122" i="2"/>
  <c r="L122" i="2"/>
  <c r="M50" i="2"/>
  <c r="N50" i="2"/>
  <c r="K50" i="2"/>
  <c r="L50" i="2"/>
  <c r="J50" i="2"/>
  <c r="K34" i="2"/>
  <c r="L34" i="2"/>
  <c r="J34" i="2"/>
  <c r="M34" i="2"/>
  <c r="N34" i="2"/>
  <c r="J14" i="2"/>
  <c r="J13" i="2"/>
  <c r="M97" i="2"/>
  <c r="N97" i="2"/>
  <c r="J97" i="2"/>
  <c r="K97" i="2"/>
  <c r="L97" i="2"/>
  <c r="J76" i="2"/>
  <c r="K76" i="2"/>
  <c r="L76" i="2"/>
  <c r="M76" i="2"/>
  <c r="N76" i="2"/>
  <c r="K69" i="2"/>
  <c r="L69" i="2"/>
  <c r="M69" i="2"/>
  <c r="N69" i="2"/>
  <c r="J69" i="2"/>
  <c r="K62" i="2"/>
  <c r="L62" i="2"/>
  <c r="J62" i="2"/>
  <c r="M62" i="2"/>
  <c r="N62" i="2"/>
  <c r="K36" i="2"/>
  <c r="L36" i="2"/>
  <c r="M36" i="2"/>
  <c r="N36" i="2"/>
  <c r="J36" i="2"/>
  <c r="J42" i="2"/>
  <c r="M42" i="2"/>
  <c r="N42" i="2"/>
  <c r="K42" i="2"/>
  <c r="L42" i="2"/>
  <c r="M110" i="2"/>
  <c r="N110" i="2"/>
  <c r="J110" i="2"/>
  <c r="K110" i="2"/>
  <c r="L110" i="2"/>
  <c r="M91" i="2"/>
  <c r="N91" i="2"/>
  <c r="J91" i="2"/>
  <c r="K91" i="2"/>
  <c r="L91" i="2"/>
  <c r="K117" i="2"/>
  <c r="L117" i="2"/>
  <c r="M117" i="2"/>
  <c r="N117" i="2"/>
  <c r="J117" i="2"/>
  <c r="M45" i="2"/>
  <c r="N45" i="2"/>
  <c r="K45" i="2"/>
  <c r="L45" i="2"/>
  <c r="J45" i="2"/>
  <c r="K58" i="2"/>
  <c r="L58" i="2"/>
  <c r="J58" i="2"/>
  <c r="M58" i="2"/>
  <c r="N58" i="2"/>
  <c r="K104" i="2"/>
  <c r="L104" i="2"/>
  <c r="J104" i="2"/>
  <c r="M104" i="2"/>
  <c r="N104" i="2"/>
  <c r="J70" i="2"/>
  <c r="M70" i="2"/>
  <c r="N70" i="2"/>
  <c r="K70" i="2"/>
  <c r="L70" i="2"/>
  <c r="K35" i="2"/>
  <c r="L35" i="2"/>
  <c r="J35" i="2"/>
  <c r="M35" i="2"/>
  <c r="N35" i="2"/>
  <c r="K55" i="2"/>
  <c r="L55" i="2"/>
  <c r="J55" i="2"/>
  <c r="M55" i="2"/>
  <c r="N55" i="2"/>
  <c r="M44" i="2"/>
  <c r="N44" i="2"/>
  <c r="J44" i="2"/>
  <c r="K44" i="2"/>
  <c r="L44" i="2"/>
  <c r="J82" i="2"/>
  <c r="K82" i="2"/>
  <c r="L82" i="2"/>
  <c r="M82" i="2"/>
  <c r="N82" i="2"/>
  <c r="J111" i="2"/>
  <c r="K111" i="2"/>
  <c r="L111" i="2"/>
  <c r="M111" i="2"/>
  <c r="N111" i="2"/>
  <c r="M28" i="2"/>
  <c r="N28" i="2"/>
  <c r="J28" i="2"/>
  <c r="K28" i="2"/>
  <c r="L28" i="2"/>
  <c r="K120" i="2"/>
  <c r="L120" i="2"/>
  <c r="M120" i="2"/>
  <c r="N120" i="2"/>
  <c r="J120" i="2"/>
  <c r="M59" i="2"/>
  <c r="N59" i="2"/>
  <c r="K59" i="2"/>
  <c r="L59" i="2"/>
  <c r="J59" i="2"/>
  <c r="K47" i="2"/>
  <c r="L47" i="2"/>
  <c r="J47" i="2"/>
  <c r="M47" i="2"/>
  <c r="N47" i="2"/>
  <c r="M84" i="2"/>
  <c r="N84" i="2"/>
  <c r="K84" i="2"/>
  <c r="L84" i="2"/>
  <c r="J84" i="2"/>
  <c r="M25" i="2"/>
  <c r="N25" i="2"/>
  <c r="J25" i="2"/>
  <c r="K25" i="2"/>
  <c r="L25" i="2"/>
  <c r="J49" i="2"/>
  <c r="K49" i="2"/>
  <c r="L49" i="2"/>
  <c r="M49" i="2"/>
  <c r="N49" i="2"/>
  <c r="M54" i="2"/>
  <c r="N54" i="2"/>
  <c r="J54" i="2"/>
  <c r="K54" i="2"/>
  <c r="L54" i="2"/>
  <c r="K100" i="2"/>
  <c r="L100" i="2"/>
  <c r="M100" i="2"/>
  <c r="N100" i="2"/>
  <c r="J100" i="2"/>
  <c r="J119" i="2"/>
  <c r="K119" i="2"/>
  <c r="L119" i="2"/>
  <c r="M119" i="2"/>
  <c r="N119" i="2"/>
  <c r="K81" i="2"/>
  <c r="L81" i="2"/>
  <c r="J81" i="2"/>
  <c r="M81" i="2"/>
  <c r="N81" i="2"/>
  <c r="M94" i="2"/>
  <c r="N94" i="2"/>
  <c r="J94" i="2"/>
  <c r="K94" i="2"/>
  <c r="L94" i="2"/>
  <c r="M27" i="2"/>
  <c r="N27" i="2"/>
  <c r="J27" i="2"/>
  <c r="K27" i="2"/>
  <c r="L27" i="2"/>
  <c r="J23" i="2"/>
  <c r="K23" i="2"/>
  <c r="L23" i="2"/>
  <c r="M23" i="2"/>
  <c r="N23" i="2"/>
  <c r="J79" i="2"/>
  <c r="K79" i="2"/>
  <c r="L79" i="2"/>
  <c r="M79" i="2"/>
  <c r="N79" i="2"/>
  <c r="J85" i="2"/>
  <c r="M85" i="2"/>
  <c r="N85" i="2"/>
  <c r="K85" i="2"/>
  <c r="L85" i="2"/>
  <c r="J31" i="2"/>
  <c r="K31" i="2"/>
  <c r="L31" i="2"/>
  <c r="M31" i="2"/>
  <c r="N31" i="2"/>
  <c r="J38" i="2"/>
  <c r="K38" i="2"/>
  <c r="L38" i="2"/>
  <c r="M38" i="2"/>
  <c r="N38" i="2"/>
  <c r="M107" i="2"/>
  <c r="N107" i="2"/>
  <c r="K107" i="2"/>
  <c r="L107" i="2"/>
  <c r="J107" i="2"/>
  <c r="M46" i="2"/>
  <c r="N46" i="2"/>
  <c r="J46" i="2"/>
  <c r="K46" i="2"/>
  <c r="L46" i="2"/>
  <c r="M74" i="2"/>
  <c r="N74" i="2"/>
  <c r="J74" i="2"/>
  <c r="K74" i="2"/>
  <c r="L74" i="2"/>
  <c r="M108" i="2"/>
  <c r="N108" i="2"/>
  <c r="J108" i="2"/>
  <c r="K108" i="2"/>
  <c r="L108" i="2"/>
  <c r="K77" i="2"/>
  <c r="L77" i="2"/>
  <c r="J77" i="2"/>
  <c r="M77" i="2"/>
  <c r="N77" i="2"/>
  <c r="K37" i="2"/>
  <c r="L37" i="2"/>
  <c r="J37" i="2"/>
  <c r="M37" i="2"/>
  <c r="N37" i="2"/>
  <c r="K118" i="2"/>
  <c r="L118" i="2"/>
  <c r="M118" i="2"/>
  <c r="N118" i="2"/>
  <c r="J118" i="2"/>
  <c r="M72" i="2"/>
  <c r="N72" i="2"/>
  <c r="K72" i="2"/>
  <c r="L72" i="2"/>
  <c r="J72" i="2"/>
  <c r="J41" i="2"/>
  <c r="M41" i="2"/>
  <c r="N41" i="2"/>
  <c r="K41" i="2"/>
  <c r="L41" i="2"/>
  <c r="J78" i="2"/>
  <c r="M78" i="2"/>
  <c r="N78" i="2"/>
  <c r="K78" i="2"/>
  <c r="L78" i="2"/>
  <c r="J105" i="2"/>
  <c r="K105" i="2"/>
  <c r="L105" i="2"/>
  <c r="M105" i="2"/>
  <c r="N105" i="2"/>
  <c r="M98" i="2"/>
  <c r="N98" i="2"/>
  <c r="K98" i="2"/>
  <c r="L98" i="2"/>
  <c r="J98" i="2"/>
  <c r="K22" i="2"/>
  <c r="L22" i="2"/>
  <c r="J22" i="2"/>
  <c r="M22" i="2"/>
  <c r="N22" i="2"/>
  <c r="M39" i="2"/>
  <c r="N39" i="2"/>
  <c r="J39" i="2"/>
  <c r="K39" i="2"/>
  <c r="L39" i="2"/>
  <c r="K96" i="2"/>
  <c r="L96" i="2"/>
  <c r="J96" i="2"/>
  <c r="M96" i="2"/>
  <c r="N96" i="2"/>
  <c r="J113" i="2"/>
  <c r="M113" i="2"/>
  <c r="N113" i="2"/>
  <c r="K113" i="2"/>
  <c r="L113" i="2"/>
  <c r="M60" i="2"/>
  <c r="N60" i="2"/>
  <c r="J60" i="2"/>
  <c r="K60" i="2"/>
  <c r="L60" i="2"/>
  <c r="M53" i="2"/>
  <c r="N53" i="2"/>
  <c r="J53" i="2"/>
  <c r="K53" i="2"/>
  <c r="L53" i="2"/>
</calcChain>
</file>

<file path=xl/sharedStrings.xml><?xml version="1.0" encoding="utf-8"?>
<sst xmlns="http://schemas.openxmlformats.org/spreadsheetml/2006/main" count="224" uniqueCount="197">
  <si>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</si>
  <si>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</si>
  <si>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</si>
  <si>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</si>
  <si>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</si>
  <si>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</si>
  <si>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</si>
  <si>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</si>
  <si>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</si>
  <si>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</si>
  <si>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</si>
  <si>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</si>
  <si>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</si>
  <si>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</si>
  <si>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</si>
  <si>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</si>
  <si>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</si>
  <si>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</si>
  <si>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</si>
  <si>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</si>
  <si>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</si>
  <si>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</si>
  <si>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</si>
  <si>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</si>
  <si>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</si>
  <si>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</si>
  <si>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</si>
  <si>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</si>
  <si>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</si>
  <si>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</si>
  <si>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</si>
  <si>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</si>
  <si>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</si>
  <si>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</si>
  <si>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</si>
  <si>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</si>
  <si>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</si>
  <si>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</si>
  <si>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</si>
  <si>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</si>
  <si>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</si>
  <si>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</si>
  <si>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</si>
  <si>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</si>
  <si>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</si>
  <si>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</si>
  <si>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</si>
  <si>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</si>
  <si>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</si>
  <si>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</si>
  <si>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</si>
  <si>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</si>
  <si>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</si>
  <si>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</si>
  <si>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</si>
  <si>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</si>
  <si>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</si>
  <si>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</si>
  <si>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</si>
  <si>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</si>
  <si>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</si>
  <si>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</si>
  <si>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</si>
  <si>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</si>
  <si>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</si>
  <si>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</si>
  <si>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</si>
  <si>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</si>
  <si>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</si>
  <si>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</si>
  <si>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</si>
  <si>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</si>
  <si>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</si>
  <si>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</si>
  <si>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</si>
  <si>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</si>
  <si>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</si>
  <si>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</si>
  <si>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</si>
  <si>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</si>
  <si>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</si>
  <si>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</si>
  <si>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</si>
  <si>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</si>
  <si>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</si>
  <si>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</si>
  <si>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</si>
  <si>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</si>
  <si>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</si>
  <si>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</si>
  <si>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</si>
  <si>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</si>
  <si>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15:08:31</t>
  </si>
  <si>
    <t xml:space="preserve">   15:08:42</t>
  </si>
  <si>
    <t xml:space="preserve">   15:08:52</t>
  </si>
  <si>
    <t xml:space="preserve">   15:09:02</t>
  </si>
  <si>
    <t xml:space="preserve">   15:09:12</t>
  </si>
  <si>
    <t xml:space="preserve">   15:09:22</t>
  </si>
  <si>
    <t xml:space="preserve">   15:09:32</t>
  </si>
  <si>
    <t xml:space="preserve">   15:09:42</t>
  </si>
  <si>
    <t xml:space="preserve">   15:09:52</t>
  </si>
  <si>
    <t xml:space="preserve">   15:10:02</t>
  </si>
  <si>
    <t xml:space="preserve">   15:10:12</t>
  </si>
  <si>
    <t xml:space="preserve">   15:10:22</t>
  </si>
  <si>
    <t xml:space="preserve">   15:10:32</t>
  </si>
  <si>
    <t xml:space="preserve">   15:10:43</t>
  </si>
  <si>
    <t xml:space="preserve">   15:10:53</t>
  </si>
  <si>
    <t xml:space="preserve">   15:11:03</t>
  </si>
  <si>
    <t xml:space="preserve">   15:11:13</t>
  </si>
  <si>
    <t xml:space="preserve">   15:11:23</t>
  </si>
  <si>
    <t xml:space="preserve">   15:11:33</t>
  </si>
  <si>
    <t xml:space="preserve">   15:11:43</t>
  </si>
  <si>
    <t xml:space="preserve">   15:11:53</t>
  </si>
  <si>
    <t xml:space="preserve">   15:12:03</t>
  </si>
  <si>
    <t xml:space="preserve">   15:12:13</t>
  </si>
  <si>
    <t xml:space="preserve">   15:12:23</t>
  </si>
  <si>
    <t xml:space="preserve">   15:12:33</t>
  </si>
  <si>
    <t xml:space="preserve">   15:12:43</t>
  </si>
  <si>
    <t xml:space="preserve">   15:12:53</t>
  </si>
  <si>
    <t xml:space="preserve">   15:13:03</t>
  </si>
  <si>
    <t xml:space="preserve">   15:13:13</t>
  </si>
  <si>
    <t xml:space="preserve">   15:13:23</t>
  </si>
  <si>
    <t xml:space="preserve">   15:13:33</t>
  </si>
  <si>
    <t xml:space="preserve">   15:13:43</t>
  </si>
  <si>
    <t xml:space="preserve">   15:13:53</t>
  </si>
  <si>
    <t xml:space="preserve">   15:14:03</t>
  </si>
  <si>
    <t xml:space="preserve">   15:14:13</t>
  </si>
  <si>
    <t xml:space="preserve">   15:14:23</t>
  </si>
  <si>
    <t xml:space="preserve">   15:14:33</t>
  </si>
  <si>
    <t xml:space="preserve">   15:14:43</t>
  </si>
  <si>
    <t xml:space="preserve">   15:14:53</t>
  </si>
  <si>
    <t xml:space="preserve">   15:15:03</t>
  </si>
  <si>
    <t xml:space="preserve">   15:15:13</t>
  </si>
  <si>
    <t xml:space="preserve">   15:15:23</t>
  </si>
  <si>
    <t xml:space="preserve">   15:15:33</t>
  </si>
  <si>
    <t xml:space="preserve">   15:15:43</t>
  </si>
  <si>
    <t xml:space="preserve">   15:15:53</t>
  </si>
  <si>
    <t xml:space="preserve">   15:16:03</t>
  </si>
  <si>
    <t xml:space="preserve">   15:16:13</t>
  </si>
  <si>
    <t xml:space="preserve">   15:16:23</t>
  </si>
  <si>
    <t xml:space="preserve">   15:16:33</t>
  </si>
  <si>
    <t xml:space="preserve">   15:16:43</t>
  </si>
  <si>
    <t xml:space="preserve">   15:16:53</t>
  </si>
  <si>
    <t xml:space="preserve">   15:17:03</t>
  </si>
  <si>
    <t xml:space="preserve">   15:17:13</t>
  </si>
  <si>
    <t xml:space="preserve">   15:17:22</t>
  </si>
  <si>
    <t xml:space="preserve">   15:17:32</t>
  </si>
  <si>
    <t xml:space="preserve">   15:17:42</t>
  </si>
  <si>
    <t xml:space="preserve">   15:17:52</t>
  </si>
  <si>
    <t xml:space="preserve">   15:18:02</t>
  </si>
  <si>
    <t xml:space="preserve">   15:18:12</t>
  </si>
  <si>
    <t xml:space="preserve">   15:18:22</t>
  </si>
  <si>
    <t xml:space="preserve">   15:18:32</t>
  </si>
  <si>
    <t xml:space="preserve">   15:18:42</t>
  </si>
  <si>
    <t xml:space="preserve">   15:18:52</t>
  </si>
  <si>
    <t xml:space="preserve">   15:19:02</t>
  </si>
  <si>
    <t xml:space="preserve">   15:19:12</t>
  </si>
  <si>
    <t xml:space="preserve">   15:19:22</t>
  </si>
  <si>
    <t xml:space="preserve">   15:19:32</t>
  </si>
  <si>
    <t xml:space="preserve">   15:19:42</t>
  </si>
  <si>
    <t xml:space="preserve">   15:19:52</t>
  </si>
  <si>
    <t xml:space="preserve">   15:20:02</t>
  </si>
  <si>
    <t xml:space="preserve">   15:20:12</t>
  </si>
  <si>
    <t xml:space="preserve">   15:20:22</t>
  </si>
  <si>
    <t xml:space="preserve">   15:20:32</t>
  </si>
  <si>
    <t xml:space="preserve">   15:20:42</t>
  </si>
  <si>
    <t xml:space="preserve">   15:20:52</t>
  </si>
  <si>
    <t xml:space="preserve">   15:21:02</t>
  </si>
  <si>
    <t xml:space="preserve">   15:21:12</t>
  </si>
  <si>
    <t xml:space="preserve">   15:21:22</t>
  </si>
  <si>
    <t xml:space="preserve">   15:21:32</t>
  </si>
  <si>
    <t xml:space="preserve">   15:21:42</t>
  </si>
  <si>
    <t xml:space="preserve">   15:21:52</t>
  </si>
  <si>
    <t xml:space="preserve">   15:22:02</t>
  </si>
  <si>
    <t xml:space="preserve">   15:22:13</t>
  </si>
  <si>
    <t xml:space="preserve">   15:22:23</t>
  </si>
  <si>
    <t xml:space="preserve">   15:22:33</t>
  </si>
  <si>
    <t xml:space="preserve">   15:22:43</t>
  </si>
  <si>
    <t xml:space="preserve">   15:22:53</t>
  </si>
  <si>
    <t xml:space="preserve">   15:23:03</t>
  </si>
  <si>
    <t xml:space="preserve">   15:23:13</t>
  </si>
  <si>
    <t xml:space="preserve">   15:23:23</t>
  </si>
  <si>
    <t xml:space="preserve">   15:23:33</t>
  </si>
  <si>
    <t xml:space="preserve">   15:23:43</t>
  </si>
  <si>
    <t xml:space="preserve">   15:23:53</t>
  </si>
  <si>
    <t xml:space="preserve">   15:24:03</t>
  </si>
  <si>
    <t xml:space="preserve">   15:24:13</t>
  </si>
  <si>
    <t xml:space="preserve">   15:24:23</t>
  </si>
  <si>
    <t xml:space="preserve">   15:24:33</t>
  </si>
  <si>
    <t xml:space="preserve">   15:24:43</t>
  </si>
  <si>
    <t xml:space="preserve">   15:24:53</t>
  </si>
  <si>
    <t xml:space="preserve">   15:25:03</t>
  </si>
  <si>
    <t xml:space="preserve">   15:25:13</t>
  </si>
  <si>
    <t xml:space="preserve">   15:25:23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</si>
  <si>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mg chl a]</t>
    </r>
  </si>
  <si>
    <t>mg Chl a</t>
  </si>
  <si>
    <t>Blank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</si>
</sst>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1" fillId="0" borderId="0" xfId="0" applyFont="1" applyBorder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 applyAlignment="1">
      <alignment wrapText="1"/>
    </xf>
    <xf numFmtId="172" fontId="1" fillId="0" borderId="21" xfId="0" applyNumberFormat="1" applyFont="1" applyFill="1" applyBorder="1" applyAlignment="1">
      <alignment horizontal="righ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/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21" xfId="0" applyFill="1" applyBorder="1" applyAlignment="1">
      <alignment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3" xfId="0" applyBorder="1"/>
    <xf numFmtId="0" fontId="0" fillId="0" borderId="0" xfId="0" applyAlignment="1">
      <alignment horizontal="center"/>
    </xf>
    <xf numFmtId="0" fontId="4" fillId="0" borderId="24" xfId="0" applyFont="1" applyFill="1" applyBorder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0654617357994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values'!$N$52:$N$142</c:f>
              <c:numCache>
                <c:formatCode>0.00</c:formatCode>
                <c:ptCount val="91"/>
                <c:pt idx="0">
                  <c:v>226.5865448411105</c:v>
                </c:pt>
                <c:pt idx="1">
                  <c:v>227.170800446074</c:v>
                </c:pt>
                <c:pt idx="2">
                  <c:v>227.2407984218095</c:v>
                </c:pt>
                <c:pt idx="3">
                  <c:v>228.6103697378227</c:v>
                </c:pt>
                <c:pt idx="4">
                  <c:v>225.8802427289029</c:v>
                </c:pt>
                <c:pt idx="5">
                  <c:v>229.0033430790206</c:v>
                </c:pt>
                <c:pt idx="6">
                  <c:v>229.7915251178489</c:v>
                </c:pt>
                <c:pt idx="7">
                  <c:v>228.2181389763083</c:v>
                </c:pt>
                <c:pt idx="8">
                  <c:v>228.0223014698194</c:v>
                </c:pt>
                <c:pt idx="9">
                  <c:v>229.2001088114424</c:v>
                </c:pt>
                <c:pt idx="10">
                  <c:v>229.0742845323742</c:v>
                </c:pt>
                <c:pt idx="11">
                  <c:v>230.8517007915929</c:v>
                </c:pt>
                <c:pt idx="12">
                  <c:v>230.4554094919974</c:v>
                </c:pt>
                <c:pt idx="13">
                  <c:v>229.6650753227248</c:v>
                </c:pt>
                <c:pt idx="14">
                  <c:v>231.2487441314089</c:v>
                </c:pt>
                <c:pt idx="15">
                  <c:v>231.646541441318</c:v>
                </c:pt>
                <c:pt idx="16">
                  <c:v>229.6650753227248</c:v>
                </c:pt>
                <c:pt idx="17">
                  <c:v>229.2710286219956</c:v>
                </c:pt>
                <c:pt idx="18">
                  <c:v>230.6534612571597</c:v>
                </c:pt>
                <c:pt idx="19">
                  <c:v>231.646541441318</c:v>
                </c:pt>
                <c:pt idx="20">
                  <c:v>231.646541441318</c:v>
                </c:pt>
                <c:pt idx="21">
                  <c:v>229.2710286219956</c:v>
                </c:pt>
                <c:pt idx="22">
                  <c:v>233.2453091817629</c:v>
                </c:pt>
                <c:pt idx="23">
                  <c:v>231.8457234397206</c:v>
                </c:pt>
                <c:pt idx="24">
                  <c:v>231.2487441314089</c:v>
                </c:pt>
                <c:pt idx="25">
                  <c:v>229.6650753227248</c:v>
                </c:pt>
                <c:pt idx="26">
                  <c:v>231.4475484192595</c:v>
                </c:pt>
                <c:pt idx="27">
                  <c:v>230.2575452557707</c:v>
                </c:pt>
                <c:pt idx="28">
                  <c:v>230.3846251130531</c:v>
                </c:pt>
                <c:pt idx="29">
                  <c:v>229.7915251178489</c:v>
                </c:pt>
                <c:pt idx="30">
                  <c:v>229.5941995919239</c:v>
                </c:pt>
                <c:pt idx="31">
                  <c:v>230.3846251130531</c:v>
                </c:pt>
                <c:pt idx="32">
                  <c:v>232.9743398468453</c:v>
                </c:pt>
                <c:pt idx="33">
                  <c:v>231.1780553909413</c:v>
                </c:pt>
                <c:pt idx="34">
                  <c:v>230.5827003845461</c:v>
                </c:pt>
                <c:pt idx="35">
                  <c:v>231.376884262458</c:v>
                </c:pt>
                <c:pt idx="36">
                  <c:v>231.1780553909413</c:v>
                </c:pt>
                <c:pt idx="37">
                  <c:v>231.9745058780198</c:v>
                </c:pt>
                <c:pt idx="38">
                  <c:v>230.3846251130531</c:v>
                </c:pt>
                <c:pt idx="39">
                  <c:v>229.7915251178489</c:v>
                </c:pt>
                <c:pt idx="40">
                  <c:v>229.5941995919239</c:v>
                </c:pt>
                <c:pt idx="41">
                  <c:v>233.5765297532426</c:v>
                </c:pt>
                <c:pt idx="42">
                  <c:v>231.1085251444782</c:v>
                </c:pt>
                <c:pt idx="43">
                  <c:v>230.5130931499643</c:v>
                </c:pt>
                <c:pt idx="44">
                  <c:v>231.5064245777178</c:v>
                </c:pt>
                <c:pt idx="45">
                  <c:v>233.5073321094062</c:v>
                </c:pt>
                <c:pt idx="46">
                  <c:v>231.3073802222482</c:v>
                </c:pt>
                <c:pt idx="47">
                  <c:v>230.7113818507138</c:v>
                </c:pt>
                <c:pt idx="48">
                  <c:v>231.1085251444782</c:v>
                </c:pt>
                <c:pt idx="49">
                  <c:v>230.7113818507138</c:v>
                </c:pt>
                <c:pt idx="50">
                  <c:v>233.9098094255002</c:v>
                </c:pt>
                <c:pt idx="51">
                  <c:v>232.9050553235317</c:v>
                </c:pt>
                <c:pt idx="52">
                  <c:v>233.5073321094062</c:v>
                </c:pt>
                <c:pt idx="53">
                  <c:v>234.1113366631711</c:v>
                </c:pt>
                <c:pt idx="54">
                  <c:v>234.3130566178875</c:v>
                </c:pt>
                <c:pt idx="55">
                  <c:v>234.5840167922998</c:v>
                </c:pt>
                <c:pt idx="56">
                  <c:v>231.9745058780198</c:v>
                </c:pt>
                <c:pt idx="57">
                  <c:v>233.3756084179763</c:v>
                </c:pt>
                <c:pt idx="58">
                  <c:v>233.9789477550071</c:v>
                </c:pt>
                <c:pt idx="59">
                  <c:v>232.373868554203</c:v>
                </c:pt>
                <c:pt idx="60">
                  <c:v>233.3756084179763</c:v>
                </c:pt>
                <c:pt idx="61">
                  <c:v>233.7776427833413</c:v>
                </c:pt>
                <c:pt idx="62">
                  <c:v>234.2507362087414</c:v>
                </c:pt>
                <c:pt idx="63">
                  <c:v>236.0726316355872</c:v>
                </c:pt>
                <c:pt idx="64">
                  <c:v>235.6664116187856</c:v>
                </c:pt>
                <c:pt idx="65">
                  <c:v>236.479629236565</c:v>
                </c:pt>
                <c:pt idx="66">
                  <c:v>237.0915879989716</c:v>
                </c:pt>
                <c:pt idx="67">
                  <c:v>234.6542503947469</c:v>
                </c:pt>
                <c:pt idx="68">
                  <c:v>236.276033112796</c:v>
                </c:pt>
                <c:pt idx="69">
                  <c:v>236.276033112796</c:v>
                </c:pt>
                <c:pt idx="70">
                  <c:v>235.6664116187856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7937528"/>
        <c:axId val="-2097918920"/>
      </c:scatterChart>
      <c:valAx>
        <c:axId val="-20979375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918920"/>
        <c:crosses val="autoZero"/>
        <c:crossBetween val="midCat"/>
      </c:valAx>
      <c:valAx>
        <c:axId val="-20979189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93752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2787807651396"/>
          <c:y val="0.384999295045236"/>
          <c:w val="0.228365183582144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1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11" sqref="I11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31" t="s">
        <v>73</v>
      </c>
      <c r="B3" s="131"/>
      <c r="C3" s="131"/>
      <c r="D3" s="131"/>
      <c r="E3" s="132"/>
    </row>
    <row r="4" spans="1:5" ht="15">
      <c r="A4" s="130" t="s">
        <v>1</v>
      </c>
      <c r="B4" s="130"/>
      <c r="C4" s="130"/>
      <c r="D4" s="130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15</v>
      </c>
      <c r="C9" s="13" t="s">
        <v>8</v>
      </c>
      <c r="D9" s="13"/>
      <c r="E9" s="14"/>
    </row>
    <row r="10" spans="1:5">
      <c r="A10" s="11" t="s">
        <v>9</v>
      </c>
      <c r="B10">
        <v>22.3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18.2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497.27157044279141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103.9297582225434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1033.4963819769714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775.18817747781418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38.627926988215954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38.627926988215954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1207.1227183817487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1.6666506138052484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1.6608632557338407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0.2679491924311227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3.2796955715866112E-2</v>
      </c>
      <c r="C35" s="43"/>
      <c r="D35" s="43"/>
      <c r="E35" s="45"/>
    </row>
    <row r="36" spans="1:5">
      <c r="A36" s="42" t="s">
        <v>41</v>
      </c>
      <c r="B36" s="47">
        <f>B35+(B29*(B12-B11))</f>
        <v>3.3218255715866112E-2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157.74360708387243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14.302905499159053</v>
      </c>
      <c r="C39" s="48"/>
      <c r="D39" s="48"/>
      <c r="E39" s="45"/>
    </row>
    <row r="40" spans="1:5">
      <c r="A40" s="49" t="s">
        <v>44</v>
      </c>
      <c r="B40" s="48">
        <f>B33/B31-1</f>
        <v>-0.6387671397779322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7.7738604644027853E-6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-2.1791791437401342E-3</v>
      </c>
      <c r="C43" s="48"/>
      <c r="D43" s="48"/>
      <c r="E43" s="50"/>
    </row>
    <row r="44" spans="1:5">
      <c r="A44" s="49" t="s">
        <v>47</v>
      </c>
      <c r="B44" s="48">
        <f>B34/B32-1</f>
        <v>-0.83866872151811722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customWidth="1"/>
    <col min="18" max="18" width="13.83203125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31" t="s">
        <v>73</v>
      </c>
      <c r="B3" s="131"/>
      <c r="C3" s="131"/>
      <c r="D3" s="131"/>
      <c r="E3" s="133"/>
      <c r="F3" s="133"/>
      <c r="G3" s="134"/>
      <c r="H3" s="134"/>
      <c r="I3" s="134"/>
      <c r="J3" s="134"/>
    </row>
    <row r="4" spans="1:19" ht="15">
      <c r="A4" s="130" t="s">
        <v>1</v>
      </c>
      <c r="B4" s="130"/>
      <c r="C4" s="130"/>
      <c r="D4" s="130"/>
      <c r="E4" s="134"/>
      <c r="F4" s="134"/>
      <c r="G4" s="134"/>
      <c r="H4" s="134"/>
      <c r="I4" s="134"/>
      <c r="J4" s="134"/>
    </row>
    <row r="5" spans="1:19" ht="15">
      <c r="A5" s="3"/>
      <c r="B5" s="3"/>
      <c r="C5" s="3"/>
      <c r="D5" s="55"/>
      <c r="E5" s="54"/>
      <c r="F5" s="54"/>
      <c r="I5" s="53"/>
    </row>
    <row r="6" spans="1:19" ht="16" thickBot="1">
      <c r="A6" s="56" t="s">
        <v>48</v>
      </c>
      <c r="D6" s="53"/>
      <c r="I6" s="53"/>
      <c r="O6" s="128"/>
    </row>
    <row r="7" spans="1:19">
      <c r="A7" s="57" t="s">
        <v>49</v>
      </c>
      <c r="B7">
        <v>58.62</v>
      </c>
      <c r="C7" s="58" t="s">
        <v>50</v>
      </c>
      <c r="D7" s="59" t="s">
        <v>51</v>
      </c>
      <c r="E7">
        <v>22.3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9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9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9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9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9" ht="16" thickBot="1">
      <c r="A12" s="79" t="s">
        <v>31</v>
      </c>
      <c r="D12" s="53"/>
      <c r="I12" s="53"/>
    </row>
    <row r="13" spans="1:19" ht="12.75" customHeight="1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1.6624386947326326</v>
      </c>
      <c r="E13" s="83" t="s">
        <v>42</v>
      </c>
      <c r="F13" s="84">
        <f>$D$15/$D$13*1/$B$16*POWER(100,2)</f>
        <v>158.14326290839387</v>
      </c>
      <c r="G13" s="39" t="s">
        <v>40</v>
      </c>
      <c r="H13" s="84">
        <f>(-$F$14+(SQRT(POWER($F$14,2)-4*$F$13*$F$15)))/(2*$F$13)</f>
        <v>3.2615984052999147E-2</v>
      </c>
      <c r="I13" s="85" t="s">
        <v>45</v>
      </c>
      <c r="J13" s="86">
        <f>$D$16/$D$14*1/$B$16*POWER($H$14,2)</f>
        <v>1.7518997454169554E-5</v>
      </c>
    </row>
    <row r="14" spans="1:19" hidden="1">
      <c r="A14" s="46" t="s">
        <v>33</v>
      </c>
      <c r="B14" s="43">
        <v>-0.08</v>
      </c>
      <c r="C14" s="87" t="s">
        <v>37</v>
      </c>
      <c r="D14" s="88">
        <f>TAN(($B$7+($B$14*(G21-$E$7)))*PI()/180)</f>
        <v>1.6608632557338407</v>
      </c>
      <c r="E14" s="49" t="s">
        <v>43</v>
      </c>
      <c r="F14" s="48">
        <f>$D$15/$D$13*100+$D$15/$D$13*1/$B$16*100-$B$13*1/$B$16*100-100+$B$13*100</f>
        <v>14.398423241219689</v>
      </c>
      <c r="G14" s="42" t="s">
        <v>41</v>
      </c>
      <c r="H14" s="47">
        <f>$H$13+($B$15*(G21-$E$8))</f>
        <v>3.2730884052999148E-2</v>
      </c>
      <c r="I14" s="89" t="s">
        <v>46</v>
      </c>
      <c r="J14" s="50">
        <f>$D$16/$D$14*$H$14+$D$16/$D$14*1/$B$16*$H$14-$B$13*1/$B$16*$H$14-$H$14+$B$13*$H$14</f>
        <v>5.1340107269622244E-3</v>
      </c>
      <c r="P14" s="133" t="s">
        <v>78</v>
      </c>
      <c r="Q14" s="133"/>
      <c r="R14" s="54"/>
    </row>
    <row r="15" spans="1:19" ht="36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-0.63785192793977807</v>
      </c>
      <c r="G15" s="90"/>
      <c r="H15" s="48"/>
      <c r="I15" s="89" t="s">
        <v>47</v>
      </c>
      <c r="J15" s="50">
        <f>$D$16/$D$14-1</f>
        <v>-0.62551945467059222</v>
      </c>
      <c r="P15" s="116" t="s">
        <v>77</v>
      </c>
      <c r="Q15" s="117" t="s">
        <v>195</v>
      </c>
      <c r="R15" s="129" t="s">
        <v>196</v>
      </c>
      <c r="S15" s="113"/>
    </row>
    <row r="16" spans="1:19" ht="13" thickBot="1">
      <c r="A16" s="91" t="s">
        <v>35</v>
      </c>
      <c r="B16" s="43">
        <v>22.9</v>
      </c>
      <c r="C16" s="93" t="s">
        <v>39</v>
      </c>
      <c r="D16" s="94">
        <f>TAN(E21*PI()/180)</f>
        <v>0.62196097772478443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8">
        <v>2.3810000000000001E-2</v>
      </c>
      <c r="Q16" s="119">
        <v>3.157285E-2</v>
      </c>
      <c r="R16" s="120">
        <v>-0.13197599999999834</v>
      </c>
      <c r="S16" s="113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114"/>
      <c r="Q17" s="114"/>
      <c r="R17" s="114"/>
      <c r="S17" s="113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114"/>
      <c r="Q18" s="114"/>
      <c r="R18" s="114"/>
      <c r="S18" s="113"/>
    </row>
    <row r="19" spans="1:19">
      <c r="D19" s="53"/>
      <c r="I19" s="53"/>
      <c r="P19" s="114"/>
      <c r="Q19" s="115"/>
      <c r="R19" s="114"/>
      <c r="S19" s="113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1" t="s">
        <v>91</v>
      </c>
      <c r="Q20" s="122" t="s">
        <v>86</v>
      </c>
      <c r="R20" s="122" t="s">
        <v>87</v>
      </c>
      <c r="S20" s="123" t="s">
        <v>194</v>
      </c>
    </row>
    <row r="21" spans="1:19">
      <c r="A21" s="102">
        <v>40413</v>
      </c>
      <c r="B21" t="s">
        <v>92</v>
      </c>
      <c r="C21">
        <v>0</v>
      </c>
      <c r="D21">
        <v>272.56099999999998</v>
      </c>
      <c r="E21">
        <v>31.88</v>
      </c>
      <c r="F21">
        <v>6208</v>
      </c>
      <c r="G21">
        <v>18.2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92.586735101341958</v>
      </c>
      <c r="J21" s="104">
        <f t="shared" ref="J21:J84" si="1">I21*20.9/100</f>
        <v>19.350627636180469</v>
      </c>
      <c r="K21" s="76">
        <f>($B$9-EXP(52.57-6690.9/(273.15+G21)-4.681*LN(273.15+G21)))*I21/100*0.2095</f>
        <v>193.78393837464088</v>
      </c>
      <c r="L21" s="76">
        <f t="shared" ref="L21:L84" si="2">K21/1.33322</f>
        <v>145.35030855720802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7.2428567886728468</v>
      </c>
      <c r="N21" s="103">
        <f t="shared" ref="N21:N84" si="3">M21*31.25</f>
        <v>226.33927464602647</v>
      </c>
      <c r="P21" s="124">
        <f>Q46</f>
        <v>6.1740000000000066</v>
      </c>
      <c r="Q21" s="125">
        <f>P21*(6)</f>
        <v>37.04400000000004</v>
      </c>
      <c r="R21" s="126">
        <f>(Q21/1000)*(P16*1000)</f>
        <v>0.88201764000000105</v>
      </c>
      <c r="S21" s="127">
        <f>R21/Q16</f>
        <v>27.935952566841483</v>
      </c>
    </row>
    <row r="22" spans="1:19">
      <c r="A22" s="102">
        <v>40413</v>
      </c>
      <c r="B22" t="s">
        <v>93</v>
      </c>
      <c r="C22">
        <v>0.183</v>
      </c>
      <c r="D22">
        <v>274.67200000000003</v>
      </c>
      <c r="E22">
        <v>31.79</v>
      </c>
      <c r="F22">
        <v>6213</v>
      </c>
      <c r="G22">
        <v>18.2</v>
      </c>
      <c r="I22" s="103">
        <f t="shared" si="0"/>
        <v>93.304259049047602</v>
      </c>
      <c r="J22" s="104">
        <f t="shared" si="1"/>
        <v>19.500590141250949</v>
      </c>
      <c r="K22" s="76">
        <f t="shared" ref="K22:K36" si="4">($B$9-EXP(52.57-6690.9/(273.15+G22)-4.681*LN(273.15+G22)))*I22/100*0.2095</f>
        <v>195.28571523622182</v>
      </c>
      <c r="L22" s="76">
        <f t="shared" si="2"/>
        <v>146.47673694980708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7.2989871100410939</v>
      </c>
      <c r="N22" s="103">
        <f t="shared" si="3"/>
        <v>228.09334718878418</v>
      </c>
      <c r="P22" s="54"/>
      <c r="Q22" s="54"/>
    </row>
    <row r="23" spans="1:19">
      <c r="A23" s="102">
        <v>40413</v>
      </c>
      <c r="B23" t="s">
        <v>94</v>
      </c>
      <c r="C23">
        <v>0.35099999999999998</v>
      </c>
      <c r="D23">
        <v>271.86099999999999</v>
      </c>
      <c r="E23">
        <v>31.91</v>
      </c>
      <c r="F23">
        <v>6211</v>
      </c>
      <c r="G23">
        <v>18.2</v>
      </c>
      <c r="I23" s="103">
        <f t="shared" si="0"/>
        <v>92.348908130554065</v>
      </c>
      <c r="J23" s="104">
        <f t="shared" si="1"/>
        <v>19.300921799285799</v>
      </c>
      <c r="K23" s="76">
        <f t="shared" si="4"/>
        <v>193.28616677700819</v>
      </c>
      <c r="L23" s="76">
        <f t="shared" si="2"/>
        <v>144.97694812334663</v>
      </c>
      <c r="M23" s="103">
        <f t="shared" si="5"/>
        <v>7.2242521074729389</v>
      </c>
      <c r="N23" s="103">
        <f t="shared" si="3"/>
        <v>225.75787835852935</v>
      </c>
      <c r="P23" s="135" t="s">
        <v>84</v>
      </c>
      <c r="Q23" s="132"/>
      <c r="R23" s="132"/>
      <c r="S23" s="132"/>
    </row>
    <row r="24" spans="1:19">
      <c r="A24" s="102">
        <v>40413</v>
      </c>
      <c r="B24" t="s">
        <v>95</v>
      </c>
      <c r="C24">
        <v>0.51700000000000002</v>
      </c>
      <c r="D24">
        <v>271.39600000000002</v>
      </c>
      <c r="E24">
        <v>31.93</v>
      </c>
      <c r="F24">
        <v>6212</v>
      </c>
      <c r="G24">
        <v>18.2</v>
      </c>
      <c r="I24" s="103">
        <f t="shared" si="0"/>
        <v>92.190728949385885</v>
      </c>
      <c r="J24" s="104">
        <f t="shared" si="1"/>
        <v>19.267862350421648</v>
      </c>
      <c r="K24" s="76">
        <f t="shared" si="4"/>
        <v>192.95509791857944</v>
      </c>
      <c r="L24" s="76">
        <f t="shared" si="2"/>
        <v>144.72862537209119</v>
      </c>
      <c r="M24" s="103">
        <f t="shared" si="5"/>
        <v>7.2118780977954566</v>
      </c>
      <c r="N24" s="103">
        <f t="shared" si="3"/>
        <v>225.37119055610802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274.90699999999998</v>
      </c>
      <c r="E25">
        <v>31.78</v>
      </c>
      <c r="F25">
        <v>6205</v>
      </c>
      <c r="G25">
        <v>18.2</v>
      </c>
      <c r="I25" s="103">
        <f t="shared" si="0"/>
        <v>93.384360362496295</v>
      </c>
      <c r="J25" s="104">
        <f t="shared" si="1"/>
        <v>19.517331315761723</v>
      </c>
      <c r="K25" s="76">
        <f t="shared" si="4"/>
        <v>195.45336720031881</v>
      </c>
      <c r="L25" s="76">
        <f t="shared" si="2"/>
        <v>146.60248661160108</v>
      </c>
      <c r="M25" s="103">
        <f t="shared" si="5"/>
        <v>7.3052532597358466</v>
      </c>
      <c r="N25" s="103">
        <f t="shared" si="3"/>
        <v>228.28916436674521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272.56099999999998</v>
      </c>
      <c r="E26">
        <v>31.88</v>
      </c>
      <c r="F26">
        <v>6208</v>
      </c>
      <c r="G26">
        <v>18.2</v>
      </c>
      <c r="I26" s="103">
        <f t="shared" si="0"/>
        <v>92.586735101341958</v>
      </c>
      <c r="J26" s="104">
        <f t="shared" si="1"/>
        <v>19.350627636180469</v>
      </c>
      <c r="K26" s="76">
        <f t="shared" si="4"/>
        <v>193.78393837464088</v>
      </c>
      <c r="L26" s="76">
        <f t="shared" si="2"/>
        <v>145.35030855720802</v>
      </c>
      <c r="M26" s="103">
        <f t="shared" si="5"/>
        <v>7.2428567886728468</v>
      </c>
      <c r="N26" s="103">
        <f t="shared" si="3"/>
        <v>226.33927464602647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271.86099999999999</v>
      </c>
      <c r="E27">
        <v>31.91</v>
      </c>
      <c r="F27">
        <v>6210</v>
      </c>
      <c r="G27">
        <v>18.2</v>
      </c>
      <c r="I27" s="103">
        <f t="shared" si="0"/>
        <v>92.348908130554065</v>
      </c>
      <c r="J27" s="104">
        <f t="shared" si="1"/>
        <v>19.300921799285799</v>
      </c>
      <c r="K27" s="76">
        <f t="shared" si="4"/>
        <v>193.28616677700819</v>
      </c>
      <c r="L27" s="76">
        <f t="shared" si="2"/>
        <v>144.97694812334663</v>
      </c>
      <c r="M27" s="103">
        <f t="shared" si="5"/>
        <v>7.2242521074729389</v>
      </c>
      <c r="N27" s="103">
        <f t="shared" si="3"/>
        <v>225.75787835852935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273.73099999999999</v>
      </c>
      <c r="E28">
        <v>31.83</v>
      </c>
      <c r="F28">
        <v>6211</v>
      </c>
      <c r="G28">
        <v>18.2</v>
      </c>
      <c r="I28" s="103">
        <f t="shared" si="0"/>
        <v>92.9846082570932</v>
      </c>
      <c r="J28" s="104">
        <f t="shared" si="1"/>
        <v>19.433783125732479</v>
      </c>
      <c r="K28" s="76">
        <f t="shared" si="4"/>
        <v>194.61668646766555</v>
      </c>
      <c r="L28" s="76">
        <f t="shared" si="2"/>
        <v>145.97492271918028</v>
      </c>
      <c r="M28" s="103">
        <f t="shared" si="5"/>
        <v>7.2739815311536065</v>
      </c>
      <c r="N28" s="103">
        <f t="shared" si="3"/>
        <v>227.31192284855021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275.37900000000002</v>
      </c>
      <c r="E29">
        <v>31.76</v>
      </c>
      <c r="F29">
        <v>6212</v>
      </c>
      <c r="G29">
        <v>18.2</v>
      </c>
      <c r="I29" s="103">
        <f t="shared" si="0"/>
        <v>93.54479000341928</v>
      </c>
      <c r="J29" s="104">
        <f t="shared" si="1"/>
        <v>19.550861110714628</v>
      </c>
      <c r="K29" s="76">
        <f t="shared" si="4"/>
        <v>195.78914626862766</v>
      </c>
      <c r="L29" s="76">
        <f t="shared" si="2"/>
        <v>146.85434232056798</v>
      </c>
      <c r="M29" s="103">
        <f t="shared" si="5"/>
        <v>7.3178033179336168</v>
      </c>
      <c r="N29" s="103">
        <f t="shared" si="3"/>
        <v>228.68135368542553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274.20100000000002</v>
      </c>
      <c r="E30">
        <v>31.81</v>
      </c>
      <c r="F30">
        <v>6212</v>
      </c>
      <c r="G30">
        <v>18.2</v>
      </c>
      <c r="I30" s="103">
        <f t="shared" si="0"/>
        <v>93.144282953335306</v>
      </c>
      <c r="J30" s="104">
        <f t="shared" si="1"/>
        <v>19.467155137247076</v>
      </c>
      <c r="K30" s="76">
        <f t="shared" si="4"/>
        <v>194.95088543755796</v>
      </c>
      <c r="L30" s="76">
        <f t="shared" si="2"/>
        <v>146.22559325359501</v>
      </c>
      <c r="M30" s="103">
        <f t="shared" si="5"/>
        <v>7.2864725316882986</v>
      </c>
      <c r="N30" s="103">
        <f t="shared" si="3"/>
        <v>227.70226661525933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275.14299999999997</v>
      </c>
      <c r="E31">
        <v>31.77</v>
      </c>
      <c r="F31">
        <v>6221</v>
      </c>
      <c r="G31">
        <v>18.2</v>
      </c>
      <c r="I31" s="103">
        <f t="shared" si="0"/>
        <v>93.464537315049625</v>
      </c>
      <c r="J31" s="104">
        <f t="shared" si="1"/>
        <v>19.534088298845369</v>
      </c>
      <c r="K31" s="76">
        <f t="shared" si="4"/>
        <v>195.62117747698161</v>
      </c>
      <c r="L31" s="76">
        <f t="shared" si="2"/>
        <v>146.72835501791272</v>
      </c>
      <c r="M31" s="103">
        <f t="shared" si="5"/>
        <v>7.3115253265115081</v>
      </c>
      <c r="N31" s="103">
        <f t="shared" si="3"/>
        <v>228.48516645348462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1.853</v>
      </c>
      <c r="D32">
        <v>272.09399999999999</v>
      </c>
      <c r="E32">
        <v>31.9</v>
      </c>
      <c r="F32">
        <v>6210</v>
      </c>
      <c r="G32">
        <v>18.2</v>
      </c>
      <c r="I32" s="103">
        <f t="shared" si="0"/>
        <v>92.428109266087844</v>
      </c>
      <c r="J32" s="104">
        <f t="shared" si="1"/>
        <v>19.317474836612359</v>
      </c>
      <c r="K32" s="76">
        <f t="shared" si="4"/>
        <v>193.45193466968396</v>
      </c>
      <c r="L32" s="76">
        <f t="shared" si="2"/>
        <v>145.10128461145493</v>
      </c>
      <c r="M32" s="103">
        <f t="shared" si="5"/>
        <v>7.2304478382279305</v>
      </c>
      <c r="N32" s="103">
        <f t="shared" si="3"/>
        <v>225.95149494462282</v>
      </c>
      <c r="P32" s="54"/>
      <c r="Q32" s="54"/>
      <c r="R32" s="54"/>
    </row>
    <row r="33" spans="1:18">
      <c r="A33" s="102">
        <v>40413</v>
      </c>
      <c r="B33" t="s">
        <v>104</v>
      </c>
      <c r="C33">
        <v>2.02</v>
      </c>
      <c r="D33">
        <v>273.96600000000001</v>
      </c>
      <c r="E33">
        <v>31.82</v>
      </c>
      <c r="F33">
        <v>6212</v>
      </c>
      <c r="G33">
        <v>18.2</v>
      </c>
      <c r="I33" s="103">
        <f t="shared" si="0"/>
        <v>93.064407978367029</v>
      </c>
      <c r="J33" s="104">
        <f t="shared" si="1"/>
        <v>19.450461267478708</v>
      </c>
      <c r="K33" s="76">
        <f t="shared" si="4"/>
        <v>194.7837071996604</v>
      </c>
      <c r="L33" s="76">
        <f t="shared" si="2"/>
        <v>146.1001989166532</v>
      </c>
      <c r="M33" s="103">
        <f t="shared" si="5"/>
        <v>7.2802240879553954</v>
      </c>
      <c r="N33" s="103">
        <f t="shared" si="3"/>
        <v>227.50700274860611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272.20100000000002</v>
      </c>
      <c r="E34">
        <v>31.85</v>
      </c>
      <c r="F34">
        <v>6200</v>
      </c>
      <c r="G34">
        <v>18.3</v>
      </c>
      <c r="I34" s="103">
        <f t="shared" si="0"/>
        <v>92.652238273324343</v>
      </c>
      <c r="J34" s="104">
        <f t="shared" si="1"/>
        <v>19.364317799124784</v>
      </c>
      <c r="K34" s="76">
        <f t="shared" si="4"/>
        <v>193.89543963783197</v>
      </c>
      <c r="L34" s="76">
        <f t="shared" si="2"/>
        <v>145.43394161341112</v>
      </c>
      <c r="M34" s="103">
        <f t="shared" si="5"/>
        <v>7.2343698847915974</v>
      </c>
      <c r="N34" s="103">
        <f t="shared" si="3"/>
        <v>226.07405889973742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272.90199999999999</v>
      </c>
      <c r="E35">
        <v>31.82</v>
      </c>
      <c r="F35">
        <v>6208</v>
      </c>
      <c r="G35">
        <v>18.3</v>
      </c>
      <c r="I35" s="103">
        <f t="shared" si="0"/>
        <v>92.890983467456266</v>
      </c>
      <c r="J35" s="104">
        <f t="shared" si="1"/>
        <v>19.414215544698358</v>
      </c>
      <c r="K35" s="76">
        <f t="shared" si="4"/>
        <v>194.3950671184015</v>
      </c>
      <c r="L35" s="76">
        <f t="shared" si="2"/>
        <v>145.80869407779772</v>
      </c>
      <c r="M35" s="103">
        <f t="shared" si="5"/>
        <v>7.2530113237331122</v>
      </c>
      <c r="N35" s="103">
        <f t="shared" si="3"/>
        <v>226.65660386665976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272.20100000000002</v>
      </c>
      <c r="E36">
        <v>31.85</v>
      </c>
      <c r="F36">
        <v>6205</v>
      </c>
      <c r="G36">
        <v>18.3</v>
      </c>
      <c r="I36" s="103">
        <f t="shared" si="0"/>
        <v>92.652238273324343</v>
      </c>
      <c r="J36" s="104">
        <f t="shared" si="1"/>
        <v>19.364317799124784</v>
      </c>
      <c r="K36" s="76">
        <f t="shared" si="4"/>
        <v>193.89543963783197</v>
      </c>
      <c r="L36" s="76">
        <f t="shared" si="2"/>
        <v>145.43394161341112</v>
      </c>
      <c r="M36" s="103">
        <f t="shared" si="5"/>
        <v>7.2343698847915974</v>
      </c>
      <c r="N36" s="103">
        <f t="shared" si="3"/>
        <v>226.07405889973742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274.31</v>
      </c>
      <c r="E37">
        <v>31.76</v>
      </c>
      <c r="F37">
        <v>6204</v>
      </c>
      <c r="G37">
        <v>18.3</v>
      </c>
      <c r="I37" s="103">
        <f t="shared" si="0"/>
        <v>93.370504609730972</v>
      </c>
      <c r="J37" s="104">
        <f t="shared" si="1"/>
        <v>19.51443546343377</v>
      </c>
      <c r="K37" s="76">
        <f t="shared" ref="K37:K42" si="6">($B$9-EXP(52.57-6690.9/(273.15+G37)-4.681*LN(273.15+G37)))*I37/100*0.2095</f>
        <v>195.39857188450017</v>
      </c>
      <c r="L37" s="76">
        <f t="shared" si="2"/>
        <v>146.56138663123878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7.2904527647111408</v>
      </c>
      <c r="N37" s="103">
        <f t="shared" si="3"/>
        <v>227.82664889722315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274.78100000000001</v>
      </c>
      <c r="E38">
        <v>31.74</v>
      </c>
      <c r="F38">
        <v>6200</v>
      </c>
      <c r="G38">
        <v>18.3</v>
      </c>
      <c r="I38" s="103">
        <f t="shared" si="0"/>
        <v>93.530949519976645</v>
      </c>
      <c r="J38" s="104">
        <f t="shared" si="1"/>
        <v>19.547968449675118</v>
      </c>
      <c r="K38" s="76">
        <f t="shared" si="6"/>
        <v>195.73433858576394</v>
      </c>
      <c r="L38" s="76">
        <f t="shared" si="2"/>
        <v>146.81323306413339</v>
      </c>
      <c r="M38" s="103">
        <f t="shared" si="7"/>
        <v>7.3029804472418656</v>
      </c>
      <c r="N38" s="103">
        <f t="shared" si="3"/>
        <v>228.2181389763083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273.37</v>
      </c>
      <c r="E39">
        <v>31.8</v>
      </c>
      <c r="F39">
        <v>6203</v>
      </c>
      <c r="G39">
        <v>18.3</v>
      </c>
      <c r="I39" s="103">
        <f t="shared" si="0"/>
        <v>93.050522355249953</v>
      </c>
      <c r="J39" s="104">
        <f t="shared" si="1"/>
        <v>19.447559172247239</v>
      </c>
      <c r="K39" s="76">
        <f t="shared" si="6"/>
        <v>194.72893776593872</v>
      </c>
      <c r="L39" s="76">
        <f t="shared" si="2"/>
        <v>146.05911834951374</v>
      </c>
      <c r="M39" s="103">
        <f t="shared" si="7"/>
        <v>7.2654682632179739</v>
      </c>
      <c r="N39" s="103">
        <f t="shared" si="3"/>
        <v>227.04588322556168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273.60500000000002</v>
      </c>
      <c r="E40">
        <v>31.79</v>
      </c>
      <c r="F40">
        <v>6208</v>
      </c>
      <c r="G40">
        <v>18.3</v>
      </c>
      <c r="I40" s="103">
        <f t="shared" si="0"/>
        <v>93.130404714569451</v>
      </c>
      <c r="J40" s="104">
        <f t="shared" si="1"/>
        <v>19.464254585345014</v>
      </c>
      <c r="K40" s="76">
        <f t="shared" si="6"/>
        <v>194.89610939037235</v>
      </c>
      <c r="L40" s="76">
        <f t="shared" si="2"/>
        <v>146.18450772593596</v>
      </c>
      <c r="M40" s="103">
        <f t="shared" si="7"/>
        <v>7.2717055494979039</v>
      </c>
      <c r="N40" s="103">
        <f t="shared" si="3"/>
        <v>227.2407984218095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272.43400000000003</v>
      </c>
      <c r="E41">
        <v>31.84</v>
      </c>
      <c r="F41">
        <v>6200</v>
      </c>
      <c r="G41">
        <v>18.3</v>
      </c>
      <c r="I41" s="103">
        <f t="shared" si="0"/>
        <v>92.731745047416084</v>
      </c>
      <c r="J41" s="104">
        <f t="shared" si="1"/>
        <v>19.380934714909962</v>
      </c>
      <c r="K41" s="76">
        <f t="shared" si="6"/>
        <v>194.06182526654422</v>
      </c>
      <c r="L41" s="76">
        <f t="shared" si="2"/>
        <v>145.5587414429308</v>
      </c>
      <c r="M41" s="103">
        <f t="shared" si="7"/>
        <v>7.2405778450399998</v>
      </c>
      <c r="N41" s="103">
        <f t="shared" si="3"/>
        <v>226.26805765749998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271.03699999999998</v>
      </c>
      <c r="E42">
        <v>31.9</v>
      </c>
      <c r="F42">
        <v>6191</v>
      </c>
      <c r="G42">
        <v>18.3</v>
      </c>
      <c r="I42" s="103">
        <f t="shared" si="0"/>
        <v>92.255824944719151</v>
      </c>
      <c r="J42" s="104">
        <f t="shared" si="1"/>
        <v>19.2814674134463</v>
      </c>
      <c r="K42" s="76">
        <f t="shared" si="6"/>
        <v>193.06585647761241</v>
      </c>
      <c r="L42" s="76">
        <f t="shared" si="2"/>
        <v>144.81170135282429</v>
      </c>
      <c r="M42" s="103">
        <f t="shared" si="7"/>
        <v>7.2034175764627753</v>
      </c>
      <c r="N42" s="103">
        <f t="shared" si="3"/>
        <v>225.10679926446173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273.60500000000002</v>
      </c>
      <c r="E43">
        <v>31.79</v>
      </c>
      <c r="F43">
        <v>6193</v>
      </c>
      <c r="G43">
        <v>18.3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93.130404714569451</v>
      </c>
      <c r="J43" s="104">
        <f t="shared" si="1"/>
        <v>19.464254585345014</v>
      </c>
      <c r="K43" s="76">
        <f t="shared" ref="K43:K106" si="9">($B$9-EXP(52.57-6690.9/(273.15+G43)-4.681*LN(273.15+G43)))*I43/100*0.2095</f>
        <v>194.89610939037235</v>
      </c>
      <c r="L43" s="76">
        <f t="shared" si="2"/>
        <v>146.18450772593596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7.2717055494979039</v>
      </c>
      <c r="N43" s="103">
        <f t="shared" si="3"/>
        <v>227.2407984218095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3.8559999999999999</v>
      </c>
      <c r="D44">
        <v>275.48899999999998</v>
      </c>
      <c r="E44">
        <v>31.71</v>
      </c>
      <c r="F44">
        <v>6198</v>
      </c>
      <c r="G44">
        <v>18.3</v>
      </c>
      <c r="I44" s="103">
        <f t="shared" si="8"/>
        <v>93.772186293649241</v>
      </c>
      <c r="J44" s="104">
        <f t="shared" si="1"/>
        <v>19.598386935372687</v>
      </c>
      <c r="K44" s="76">
        <f t="shared" si="9"/>
        <v>196.2391802513271</v>
      </c>
      <c r="L44" s="76">
        <f t="shared" si="2"/>
        <v>147.19189649969778</v>
      </c>
      <c r="M44" s="103">
        <f t="shared" si="10"/>
        <v>7.321816430949168</v>
      </c>
      <c r="N44" s="103">
        <f t="shared" si="3"/>
        <v>228.80676346716149</v>
      </c>
      <c r="P44" s="111" t="s">
        <v>88</v>
      </c>
      <c r="Q44" s="54">
        <f>0.1029*80+227.85</f>
        <v>236.08199999999999</v>
      </c>
      <c r="R44" s="111" t="s">
        <v>79</v>
      </c>
    </row>
    <row r="45" spans="1:18" ht="24">
      <c r="A45" s="102">
        <v>40413</v>
      </c>
      <c r="B45" t="s">
        <v>116</v>
      </c>
      <c r="C45">
        <v>4.0229999999999997</v>
      </c>
      <c r="D45">
        <v>273.839</v>
      </c>
      <c r="E45">
        <v>31.78</v>
      </c>
      <c r="F45">
        <v>6189</v>
      </c>
      <c r="G45">
        <v>18.3</v>
      </c>
      <c r="I45" s="103">
        <f t="shared" si="8"/>
        <v>93.210362479131987</v>
      </c>
      <c r="J45" s="104">
        <f t="shared" si="1"/>
        <v>19.480965758138584</v>
      </c>
      <c r="K45" s="76">
        <f t="shared" si="9"/>
        <v>195.06343881706761</v>
      </c>
      <c r="L45" s="76">
        <f t="shared" si="2"/>
        <v>146.31001546411514</v>
      </c>
      <c r="M45" s="103">
        <f t="shared" si="10"/>
        <v>7.2779487234868574</v>
      </c>
      <c r="N45" s="103">
        <f t="shared" si="3"/>
        <v>227.4358976089643</v>
      </c>
      <c r="P45" s="111" t="s">
        <v>83</v>
      </c>
      <c r="Q45" s="54">
        <f>0.1029*20+227.85</f>
        <v>229.90799999999999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4.1900000000000004</v>
      </c>
      <c r="D46">
        <v>271.73500000000001</v>
      </c>
      <c r="E46">
        <v>31.87</v>
      </c>
      <c r="F46">
        <v>6206</v>
      </c>
      <c r="G46">
        <v>18.3</v>
      </c>
      <c r="I46" s="103">
        <f t="shared" si="8"/>
        <v>92.493449119285927</v>
      </c>
      <c r="J46" s="104">
        <f t="shared" si="1"/>
        <v>19.331130865930756</v>
      </c>
      <c r="K46" s="76">
        <f t="shared" si="9"/>
        <v>193.56313797512229</v>
      </c>
      <c r="L46" s="76">
        <f t="shared" si="2"/>
        <v>145.18469418034704</v>
      </c>
      <c r="M46" s="103">
        <f t="shared" si="10"/>
        <v>7.2219714851909513</v>
      </c>
      <c r="N46" s="103">
        <f t="shared" si="3"/>
        <v>225.68660891221722</v>
      </c>
      <c r="P46" s="111" t="s">
        <v>89</v>
      </c>
      <c r="Q46" s="112">
        <f>Q44-Q45</f>
        <v>6.1740000000000066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274.54500000000002</v>
      </c>
      <c r="E47">
        <v>31.75</v>
      </c>
      <c r="F47">
        <v>6183</v>
      </c>
      <c r="G47">
        <v>18.3</v>
      </c>
      <c r="I47" s="103">
        <f t="shared" si="8"/>
        <v>93.45068916899973</v>
      </c>
      <c r="J47" s="104">
        <f t="shared" si="1"/>
        <v>19.53119403632094</v>
      </c>
      <c r="K47" s="76">
        <f t="shared" si="9"/>
        <v>195.56637592961903</v>
      </c>
      <c r="L47" s="76">
        <f t="shared" si="2"/>
        <v>146.68725036349517</v>
      </c>
      <c r="M47" s="103">
        <f t="shared" si="10"/>
        <v>7.2967136470342195</v>
      </c>
      <c r="N47" s="103">
        <f t="shared" si="3"/>
        <v>228.02230146981935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273.245</v>
      </c>
      <c r="E48">
        <v>31.76</v>
      </c>
      <c r="F48">
        <v>6191</v>
      </c>
      <c r="G48">
        <v>18.399999999999999</v>
      </c>
      <c r="I48" s="103">
        <f t="shared" si="8"/>
        <v>93.196676206520991</v>
      </c>
      <c r="J48" s="104">
        <f t="shared" si="1"/>
        <v>19.478105327162886</v>
      </c>
      <c r="K48" s="76">
        <f t="shared" si="9"/>
        <v>195.00890811266342</v>
      </c>
      <c r="L48" s="76">
        <f t="shared" si="2"/>
        <v>146.2691139591841</v>
      </c>
      <c r="M48" s="103">
        <f t="shared" si="10"/>
        <v>7.2632276684717949</v>
      </c>
      <c r="N48" s="103">
        <f t="shared" si="3"/>
        <v>226.97586463974358</v>
      </c>
    </row>
    <row r="49" spans="1:14">
      <c r="A49" s="102">
        <v>40413</v>
      </c>
      <c r="B49" t="s">
        <v>120</v>
      </c>
      <c r="C49">
        <v>4.6900000000000004</v>
      </c>
      <c r="D49">
        <v>274.42</v>
      </c>
      <c r="E49">
        <v>31.71</v>
      </c>
      <c r="F49">
        <v>6186</v>
      </c>
      <c r="G49">
        <v>18.399999999999999</v>
      </c>
      <c r="I49" s="103">
        <f t="shared" si="8"/>
        <v>93.597638585060068</v>
      </c>
      <c r="J49" s="104">
        <f t="shared" si="1"/>
        <v>19.561906464277556</v>
      </c>
      <c r="K49" s="76">
        <f t="shared" si="9"/>
        <v>195.84789978936115</v>
      </c>
      <c r="L49" s="76">
        <f t="shared" si="2"/>
        <v>146.89841120697344</v>
      </c>
      <c r="M49" s="103">
        <f t="shared" si="10"/>
        <v>7.2944764335604528</v>
      </c>
      <c r="N49" s="103">
        <f t="shared" si="3"/>
        <v>227.95238854876416</v>
      </c>
    </row>
    <row r="50" spans="1:14">
      <c r="A50" s="102">
        <v>40413</v>
      </c>
      <c r="B50" t="s">
        <v>121</v>
      </c>
      <c r="C50">
        <v>4.8570000000000002</v>
      </c>
      <c r="D50">
        <v>273.71499999999997</v>
      </c>
      <c r="E50">
        <v>31.74</v>
      </c>
      <c r="F50">
        <v>6188</v>
      </c>
      <c r="G50">
        <v>18.399999999999999</v>
      </c>
      <c r="I50" s="103">
        <f t="shared" si="8"/>
        <v>93.356833808119703</v>
      </c>
      <c r="J50" s="104">
        <f t="shared" si="1"/>
        <v>19.511578265897018</v>
      </c>
      <c r="K50" s="76">
        <f t="shared" si="9"/>
        <v>195.34402906638178</v>
      </c>
      <c r="L50" s="76">
        <f t="shared" si="2"/>
        <v>146.52047604024975</v>
      </c>
      <c r="M50" s="103">
        <f t="shared" si="10"/>
        <v>7.2757094561341562</v>
      </c>
      <c r="N50" s="103">
        <f t="shared" si="3"/>
        <v>227.36592050419239</v>
      </c>
    </row>
    <row r="51" spans="1:14">
      <c r="A51" s="102">
        <v>40413</v>
      </c>
      <c r="B51" t="s">
        <v>122</v>
      </c>
      <c r="C51">
        <v>5.024</v>
      </c>
      <c r="D51">
        <v>273.94900000000001</v>
      </c>
      <c r="E51">
        <v>31.73</v>
      </c>
      <c r="F51">
        <v>6187</v>
      </c>
      <c r="G51">
        <v>18.399999999999999</v>
      </c>
      <c r="I51" s="103">
        <f t="shared" si="8"/>
        <v>93.437026186874107</v>
      </c>
      <c r="J51" s="104">
        <f t="shared" si="1"/>
        <v>19.528338473056689</v>
      </c>
      <c r="K51" s="76">
        <f t="shared" si="9"/>
        <v>195.51182719885165</v>
      </c>
      <c r="L51" s="76">
        <f t="shared" si="2"/>
        <v>146.64633533764243</v>
      </c>
      <c r="M51" s="103">
        <f t="shared" si="10"/>
        <v>7.2819592015958818</v>
      </c>
      <c r="N51" s="103">
        <f t="shared" si="3"/>
        <v>227.5612250498713</v>
      </c>
    </row>
    <row r="52" spans="1:14">
      <c r="A52" s="102">
        <v>40413</v>
      </c>
      <c r="B52" t="s">
        <v>123</v>
      </c>
      <c r="C52">
        <v>5.1909999999999998</v>
      </c>
      <c r="D52">
        <v>272.77699999999999</v>
      </c>
      <c r="E52">
        <v>31.78</v>
      </c>
      <c r="F52">
        <v>6187</v>
      </c>
      <c r="G52">
        <v>18.399999999999999</v>
      </c>
      <c r="I52" s="103">
        <f t="shared" si="8"/>
        <v>93.036820834798604</v>
      </c>
      <c r="J52" s="104">
        <f t="shared" si="1"/>
        <v>19.444695554472908</v>
      </c>
      <c r="K52" s="76">
        <f t="shared" si="9"/>
        <v>194.6744195583029</v>
      </c>
      <c r="L52" s="76">
        <f t="shared" si="2"/>
        <v>146.01822621795569</v>
      </c>
      <c r="M52" s="103">
        <f t="shared" si="10"/>
        <v>7.2507694349155347</v>
      </c>
      <c r="N52" s="103">
        <f t="shared" si="3"/>
        <v>226.58654484111045</v>
      </c>
    </row>
    <row r="53" spans="1:14">
      <c r="A53" s="102">
        <v>40413</v>
      </c>
      <c r="B53" t="s">
        <v>124</v>
      </c>
      <c r="C53">
        <v>5.3579999999999997</v>
      </c>
      <c r="D53">
        <v>273.48</v>
      </c>
      <c r="E53">
        <v>31.75</v>
      </c>
      <c r="F53">
        <v>6179</v>
      </c>
      <c r="G53">
        <v>18.399999999999999</v>
      </c>
      <c r="I53" s="103">
        <f t="shared" si="8"/>
        <v>93.276717180271547</v>
      </c>
      <c r="J53" s="104">
        <f t="shared" si="1"/>
        <v>19.494833890676752</v>
      </c>
      <c r="K53" s="76">
        <f t="shared" si="9"/>
        <v>195.17638943850795</v>
      </c>
      <c r="L53" s="76">
        <f t="shared" si="2"/>
        <v>146.39473563140962</v>
      </c>
      <c r="M53" s="103">
        <f t="shared" si="10"/>
        <v>7.2694656142743685</v>
      </c>
      <c r="N53" s="103">
        <f t="shared" si="3"/>
        <v>227.17080044607403</v>
      </c>
    </row>
    <row r="54" spans="1:14">
      <c r="A54" s="102">
        <v>40413</v>
      </c>
      <c r="B54" t="s">
        <v>125</v>
      </c>
      <c r="C54">
        <v>5.5250000000000004</v>
      </c>
      <c r="D54">
        <v>273.60500000000002</v>
      </c>
      <c r="E54">
        <v>31.79</v>
      </c>
      <c r="F54">
        <v>6186</v>
      </c>
      <c r="G54">
        <v>18.3</v>
      </c>
      <c r="I54" s="103">
        <f t="shared" si="8"/>
        <v>93.130404714569451</v>
      </c>
      <c r="J54" s="104">
        <f t="shared" si="1"/>
        <v>19.464254585345014</v>
      </c>
      <c r="K54" s="76">
        <f t="shared" si="9"/>
        <v>194.89610939037235</v>
      </c>
      <c r="L54" s="76">
        <f t="shared" si="2"/>
        <v>146.18450772593596</v>
      </c>
      <c r="M54" s="103">
        <f t="shared" si="10"/>
        <v>7.2717055494979039</v>
      </c>
      <c r="N54" s="103">
        <f t="shared" si="3"/>
        <v>227.2407984218095</v>
      </c>
    </row>
    <row r="55" spans="1:14">
      <c r="A55" s="102">
        <v>40413</v>
      </c>
      <c r="B55" t="s">
        <v>126</v>
      </c>
      <c r="C55">
        <v>5.6920000000000002</v>
      </c>
      <c r="D55">
        <v>275.25299999999999</v>
      </c>
      <c r="E55">
        <v>31.72</v>
      </c>
      <c r="F55">
        <v>6181</v>
      </c>
      <c r="G55">
        <v>18.3</v>
      </c>
      <c r="I55" s="103">
        <f t="shared" si="8"/>
        <v>93.691697985107169</v>
      </c>
      <c r="J55" s="104">
        <f t="shared" si="1"/>
        <v>19.581564878887399</v>
      </c>
      <c r="K55" s="76">
        <f t="shared" si="9"/>
        <v>196.07074054321737</v>
      </c>
      <c r="L55" s="76">
        <f t="shared" si="2"/>
        <v>147.0655559796713</v>
      </c>
      <c r="M55" s="103">
        <f t="shared" si="10"/>
        <v>7.3155318316103273</v>
      </c>
      <c r="N55" s="103">
        <f t="shared" si="3"/>
        <v>228.61036973782274</v>
      </c>
    </row>
    <row r="56" spans="1:14">
      <c r="A56" s="102">
        <v>40413</v>
      </c>
      <c r="B56" t="s">
        <v>127</v>
      </c>
      <c r="C56">
        <v>5.8579999999999997</v>
      </c>
      <c r="D56">
        <v>271.96800000000002</v>
      </c>
      <c r="E56">
        <v>31.86</v>
      </c>
      <c r="F56">
        <v>6179</v>
      </c>
      <c r="G56">
        <v>18.3</v>
      </c>
      <c r="I56" s="103">
        <f t="shared" si="8"/>
        <v>92.572806329081018</v>
      </c>
      <c r="J56" s="104">
        <f t="shared" si="1"/>
        <v>19.347716522777933</v>
      </c>
      <c r="K56" s="76">
        <f t="shared" si="9"/>
        <v>193.72921060724005</v>
      </c>
      <c r="L56" s="76">
        <f t="shared" si="2"/>
        <v>145.30925924246563</v>
      </c>
      <c r="M56" s="103">
        <f t="shared" si="10"/>
        <v>7.2281677673248925</v>
      </c>
      <c r="N56" s="103">
        <f t="shared" si="3"/>
        <v>225.88024272890289</v>
      </c>
    </row>
    <row r="57" spans="1:14">
      <c r="A57" s="102">
        <v>40413</v>
      </c>
      <c r="B57" t="s">
        <v>128</v>
      </c>
      <c r="C57">
        <v>6.0250000000000004</v>
      </c>
      <c r="D57">
        <v>275.72500000000002</v>
      </c>
      <c r="E57">
        <v>31.7</v>
      </c>
      <c r="F57">
        <v>6185</v>
      </c>
      <c r="G57">
        <v>18.3</v>
      </c>
      <c r="I57" s="103">
        <f t="shared" si="8"/>
        <v>93.852750782676779</v>
      </c>
      <c r="J57" s="104">
        <f t="shared" si="1"/>
        <v>19.615224913579446</v>
      </c>
      <c r="K57" s="76">
        <f t="shared" si="9"/>
        <v>196.40777938406589</v>
      </c>
      <c r="L57" s="76">
        <f t="shared" si="2"/>
        <v>147.31835659836028</v>
      </c>
      <c r="M57" s="103">
        <f t="shared" si="10"/>
        <v>7.3281069785286581</v>
      </c>
      <c r="N57" s="103">
        <f t="shared" si="3"/>
        <v>229.00334307902057</v>
      </c>
    </row>
    <row r="58" spans="1:14">
      <c r="A58" s="102">
        <v>40413</v>
      </c>
      <c r="B58" t="s">
        <v>129</v>
      </c>
      <c r="C58">
        <v>6.1920000000000002</v>
      </c>
      <c r="D58">
        <v>276.67399999999998</v>
      </c>
      <c r="E58">
        <v>31.66</v>
      </c>
      <c r="F58">
        <v>6177</v>
      </c>
      <c r="G58">
        <v>18.3</v>
      </c>
      <c r="I58" s="103">
        <f t="shared" si="8"/>
        <v>94.175772496975597</v>
      </c>
      <c r="J58" s="104">
        <f t="shared" si="1"/>
        <v>19.682736451867896</v>
      </c>
      <c r="K58" s="76">
        <f t="shared" si="9"/>
        <v>197.08377424909838</v>
      </c>
      <c r="L58" s="76">
        <f t="shared" si="2"/>
        <v>147.82539584547064</v>
      </c>
      <c r="M58" s="103">
        <f t="shared" si="10"/>
        <v>7.3533288037711646</v>
      </c>
      <c r="N58" s="103">
        <f t="shared" si="3"/>
        <v>229.79152511784889</v>
      </c>
    </row>
    <row r="59" spans="1:14">
      <c r="A59" s="102">
        <v>40413</v>
      </c>
      <c r="B59" t="s">
        <v>130</v>
      </c>
      <c r="C59">
        <v>6.359</v>
      </c>
      <c r="D59">
        <v>274.78100000000001</v>
      </c>
      <c r="E59">
        <v>31.74</v>
      </c>
      <c r="F59">
        <v>6180</v>
      </c>
      <c r="G59">
        <v>18.3</v>
      </c>
      <c r="I59" s="103">
        <f t="shared" si="8"/>
        <v>93.530949519976645</v>
      </c>
      <c r="J59" s="104">
        <f t="shared" si="1"/>
        <v>19.547968449675118</v>
      </c>
      <c r="K59" s="76">
        <f t="shared" si="9"/>
        <v>195.73433858576394</v>
      </c>
      <c r="L59" s="76">
        <f t="shared" si="2"/>
        <v>146.81323306413339</v>
      </c>
      <c r="M59" s="103">
        <f t="shared" si="10"/>
        <v>7.3029804472418656</v>
      </c>
      <c r="N59" s="103">
        <f t="shared" si="3"/>
        <v>228.2181389763083</v>
      </c>
    </row>
    <row r="60" spans="1:14">
      <c r="A60" s="102">
        <v>40413</v>
      </c>
      <c r="B60" t="s">
        <v>131</v>
      </c>
      <c r="C60">
        <v>6.5259999999999998</v>
      </c>
      <c r="D60">
        <v>274.54500000000002</v>
      </c>
      <c r="E60">
        <v>31.75</v>
      </c>
      <c r="F60">
        <v>6177</v>
      </c>
      <c r="G60">
        <v>18.3</v>
      </c>
      <c r="I60" s="103">
        <f t="shared" si="8"/>
        <v>93.45068916899973</v>
      </c>
      <c r="J60" s="104">
        <f t="shared" si="1"/>
        <v>19.53119403632094</v>
      </c>
      <c r="K60" s="76">
        <f t="shared" si="9"/>
        <v>195.56637592961903</v>
      </c>
      <c r="L60" s="76">
        <f t="shared" si="2"/>
        <v>146.68725036349517</v>
      </c>
      <c r="M60" s="103">
        <f t="shared" si="10"/>
        <v>7.2967136470342195</v>
      </c>
      <c r="N60" s="103">
        <f t="shared" si="3"/>
        <v>228.02230146981935</v>
      </c>
    </row>
    <row r="61" spans="1:14">
      <c r="A61" s="102">
        <v>40413</v>
      </c>
      <c r="B61" t="s">
        <v>132</v>
      </c>
      <c r="C61">
        <v>6.6929999999999996</v>
      </c>
      <c r="D61">
        <v>275.96199999999999</v>
      </c>
      <c r="E61">
        <v>31.69</v>
      </c>
      <c r="F61">
        <v>6172</v>
      </c>
      <c r="G61">
        <v>18.3</v>
      </c>
      <c r="I61" s="103">
        <f t="shared" si="8"/>
        <v>93.933391549747128</v>
      </c>
      <c r="J61" s="104">
        <f t="shared" si="1"/>
        <v>19.63207883389715</v>
      </c>
      <c r="K61" s="76">
        <f t="shared" si="9"/>
        <v>196.57653814559427</v>
      </c>
      <c r="L61" s="76">
        <f t="shared" si="2"/>
        <v>147.44493642879215</v>
      </c>
      <c r="M61" s="103">
        <f t="shared" si="10"/>
        <v>7.3344034819661577</v>
      </c>
      <c r="N61" s="103">
        <f t="shared" si="3"/>
        <v>229.20010881144242</v>
      </c>
    </row>
    <row r="62" spans="1:14">
      <c r="A62" s="102">
        <v>40413</v>
      </c>
      <c r="B62" t="s">
        <v>133</v>
      </c>
      <c r="C62">
        <v>6.86</v>
      </c>
      <c r="D62">
        <v>275.85199999999998</v>
      </c>
      <c r="E62">
        <v>31.74</v>
      </c>
      <c r="F62">
        <v>6176</v>
      </c>
      <c r="G62">
        <v>18.2</v>
      </c>
      <c r="I62" s="103">
        <f t="shared" si="8"/>
        <v>93.705522975178056</v>
      </c>
      <c r="J62" s="104">
        <f t="shared" si="1"/>
        <v>19.584454301812212</v>
      </c>
      <c r="K62" s="76">
        <f t="shared" si="9"/>
        <v>196.12556020805411</v>
      </c>
      <c r="L62" s="76">
        <f t="shared" si="2"/>
        <v>147.10667422334956</v>
      </c>
      <c r="M62" s="103">
        <f t="shared" si="10"/>
        <v>7.3303771050359741</v>
      </c>
      <c r="N62" s="103">
        <f t="shared" si="3"/>
        <v>229.07428453237418</v>
      </c>
    </row>
    <row r="63" spans="1:14">
      <c r="A63" s="102">
        <v>40413</v>
      </c>
      <c r="B63" t="s">
        <v>134</v>
      </c>
      <c r="C63">
        <v>7.0270000000000001</v>
      </c>
      <c r="D63">
        <v>277.99099999999999</v>
      </c>
      <c r="E63">
        <v>31.65</v>
      </c>
      <c r="F63">
        <v>6172</v>
      </c>
      <c r="G63">
        <v>18.2</v>
      </c>
      <c r="I63" s="103">
        <f t="shared" si="8"/>
        <v>94.432595943908126</v>
      </c>
      <c r="J63" s="104">
        <f t="shared" si="1"/>
        <v>19.736412552276796</v>
      </c>
      <c r="K63" s="76">
        <f t="shared" si="9"/>
        <v>197.647323160512</v>
      </c>
      <c r="L63" s="76">
        <f t="shared" si="2"/>
        <v>148.24809345832796</v>
      </c>
      <c r="M63" s="103">
        <f t="shared" si="10"/>
        <v>7.3872544253309735</v>
      </c>
      <c r="N63" s="103">
        <f t="shared" si="3"/>
        <v>230.85170079159292</v>
      </c>
    </row>
    <row r="64" spans="1:14">
      <c r="A64" s="102">
        <v>40413</v>
      </c>
      <c r="B64" t="s">
        <v>135</v>
      </c>
      <c r="C64">
        <v>7.194</v>
      </c>
      <c r="D64">
        <v>277.51400000000001</v>
      </c>
      <c r="E64">
        <v>31.67</v>
      </c>
      <c r="F64">
        <v>6183</v>
      </c>
      <c r="G64">
        <v>18.2</v>
      </c>
      <c r="I64" s="103">
        <f t="shared" si="8"/>
        <v>94.270488339578336</v>
      </c>
      <c r="J64" s="104">
        <f t="shared" si="1"/>
        <v>19.702532062971869</v>
      </c>
      <c r="K64" s="76">
        <f t="shared" si="9"/>
        <v>197.30803211657229</v>
      </c>
      <c r="L64" s="76">
        <f t="shared" si="2"/>
        <v>147.99360354373042</v>
      </c>
      <c r="M64" s="103">
        <f t="shared" si="10"/>
        <v>7.3745731037439173</v>
      </c>
      <c r="N64" s="103">
        <f t="shared" si="3"/>
        <v>230.45540949199741</v>
      </c>
    </row>
    <row r="65" spans="1:14">
      <c r="A65" s="102">
        <v>40413</v>
      </c>
      <c r="B65" t="s">
        <v>136</v>
      </c>
      <c r="C65">
        <v>7.36</v>
      </c>
      <c r="D65">
        <v>276.56299999999999</v>
      </c>
      <c r="E65">
        <v>31.71</v>
      </c>
      <c r="F65">
        <v>6170</v>
      </c>
      <c r="G65">
        <v>18.2</v>
      </c>
      <c r="I65" s="103">
        <f t="shared" si="8"/>
        <v>93.947192877549369</v>
      </c>
      <c r="J65" s="104">
        <f t="shared" si="1"/>
        <v>19.634963311407816</v>
      </c>
      <c r="K65" s="76">
        <f t="shared" si="9"/>
        <v>196.63137505741528</v>
      </c>
      <c r="L65" s="76">
        <f t="shared" si="2"/>
        <v>147.48606760880821</v>
      </c>
      <c r="M65" s="103">
        <f t="shared" si="10"/>
        <v>7.3492824103271923</v>
      </c>
      <c r="N65" s="103">
        <f t="shared" si="3"/>
        <v>229.66507532272476</v>
      </c>
    </row>
    <row r="66" spans="1:14">
      <c r="A66" s="102">
        <v>40413</v>
      </c>
      <c r="B66" t="s">
        <v>137</v>
      </c>
      <c r="C66">
        <v>7.5270000000000001</v>
      </c>
      <c r="D66">
        <v>278.46899999999999</v>
      </c>
      <c r="E66">
        <v>31.63</v>
      </c>
      <c r="F66">
        <v>6177</v>
      </c>
      <c r="G66">
        <v>18.2</v>
      </c>
      <c r="I66" s="103">
        <f t="shared" si="8"/>
        <v>94.595011179111083</v>
      </c>
      <c r="J66" s="104">
        <f t="shared" si="1"/>
        <v>19.770357336434216</v>
      </c>
      <c r="K66" s="76">
        <f t="shared" si="9"/>
        <v>197.987258075543</v>
      </c>
      <c r="L66" s="76">
        <f t="shared" si="2"/>
        <v>148.50306631729421</v>
      </c>
      <c r="M66" s="103">
        <f t="shared" si="10"/>
        <v>7.3999598122050854</v>
      </c>
      <c r="N66" s="103">
        <f t="shared" si="3"/>
        <v>231.24874413140893</v>
      </c>
    </row>
    <row r="67" spans="1:14">
      <c r="A67" s="102">
        <v>40413</v>
      </c>
      <c r="B67" t="s">
        <v>138</v>
      </c>
      <c r="C67">
        <v>7.694</v>
      </c>
      <c r="D67">
        <v>278.94799999999998</v>
      </c>
      <c r="E67">
        <v>31.61</v>
      </c>
      <c r="F67">
        <v>6155</v>
      </c>
      <c r="G67">
        <v>18.2</v>
      </c>
      <c r="I67" s="103">
        <f t="shared" si="8"/>
        <v>94.757734834624159</v>
      </c>
      <c r="J67" s="104">
        <f t="shared" si="1"/>
        <v>19.804366580436447</v>
      </c>
      <c r="K67" s="76">
        <f t="shared" si="9"/>
        <v>198.32783851395601</v>
      </c>
      <c r="L67" s="76">
        <f t="shared" si="2"/>
        <v>148.75852335995259</v>
      </c>
      <c r="M67" s="103">
        <f t="shared" si="10"/>
        <v>7.4126893261221776</v>
      </c>
      <c r="N67" s="103">
        <f t="shared" si="3"/>
        <v>231.64654144131805</v>
      </c>
    </row>
    <row r="68" spans="1:14">
      <c r="A68" s="102">
        <v>40413</v>
      </c>
      <c r="B68" t="s">
        <v>139</v>
      </c>
      <c r="C68">
        <v>7.8609999999999998</v>
      </c>
      <c r="D68">
        <v>276.56299999999999</v>
      </c>
      <c r="E68">
        <v>31.71</v>
      </c>
      <c r="F68">
        <v>6168</v>
      </c>
      <c r="G68">
        <v>18.2</v>
      </c>
      <c r="I68" s="103">
        <f t="shared" si="8"/>
        <v>93.947192877549369</v>
      </c>
      <c r="J68" s="104">
        <f t="shared" si="1"/>
        <v>19.634963311407816</v>
      </c>
      <c r="K68" s="76">
        <f t="shared" si="9"/>
        <v>196.63137505741528</v>
      </c>
      <c r="L68" s="76">
        <f t="shared" si="2"/>
        <v>147.48606760880821</v>
      </c>
      <c r="M68" s="103">
        <f t="shared" si="10"/>
        <v>7.3492824103271923</v>
      </c>
      <c r="N68" s="103">
        <f t="shared" si="3"/>
        <v>229.66507532272476</v>
      </c>
    </row>
    <row r="69" spans="1:14">
      <c r="A69" s="102">
        <v>40413</v>
      </c>
      <c r="B69" t="s">
        <v>140</v>
      </c>
      <c r="C69">
        <v>8.0280000000000005</v>
      </c>
      <c r="D69">
        <v>276.089</v>
      </c>
      <c r="E69">
        <v>31.73</v>
      </c>
      <c r="F69">
        <v>6158</v>
      </c>
      <c r="G69">
        <v>18.2</v>
      </c>
      <c r="I69" s="103">
        <f t="shared" si="8"/>
        <v>93.786003452713473</v>
      </c>
      <c r="J69" s="104">
        <f t="shared" si="1"/>
        <v>19.601274721617116</v>
      </c>
      <c r="K69" s="76">
        <f t="shared" si="9"/>
        <v>196.29400576218251</v>
      </c>
      <c r="L69" s="76">
        <f t="shared" si="2"/>
        <v>147.23301912826278</v>
      </c>
      <c r="M69" s="103">
        <f t="shared" si="10"/>
        <v>7.3366729159038604</v>
      </c>
      <c r="N69" s="103">
        <f t="shared" si="3"/>
        <v>229.27102862199564</v>
      </c>
    </row>
    <row r="70" spans="1:14">
      <c r="A70" s="102">
        <v>40413</v>
      </c>
      <c r="B70" t="s">
        <v>141</v>
      </c>
      <c r="C70">
        <v>8.1950000000000003</v>
      </c>
      <c r="D70">
        <v>277.75299999999999</v>
      </c>
      <c r="E70">
        <v>31.66</v>
      </c>
      <c r="F70">
        <v>6177</v>
      </c>
      <c r="G70">
        <v>18.2</v>
      </c>
      <c r="I70" s="103">
        <f t="shared" si="8"/>
        <v>94.351503737131921</v>
      </c>
      <c r="J70" s="104">
        <f t="shared" si="1"/>
        <v>19.719464281060571</v>
      </c>
      <c r="K70" s="76">
        <f t="shared" si="9"/>
        <v>197.47759725773139</v>
      </c>
      <c r="L70" s="76">
        <f t="shared" si="2"/>
        <v>148.12078821029641</v>
      </c>
      <c r="M70" s="103">
        <f t="shared" si="10"/>
        <v>7.3809107602291117</v>
      </c>
      <c r="N70" s="103">
        <f t="shared" si="3"/>
        <v>230.65346125715973</v>
      </c>
    </row>
    <row r="71" spans="1:14">
      <c r="A71" s="102">
        <v>40413</v>
      </c>
      <c r="B71" t="s">
        <v>142</v>
      </c>
      <c r="C71">
        <v>8.3620000000000001</v>
      </c>
      <c r="D71">
        <v>278.94799999999998</v>
      </c>
      <c r="E71">
        <v>31.61</v>
      </c>
      <c r="F71">
        <v>6158</v>
      </c>
      <c r="G71">
        <v>18.2</v>
      </c>
      <c r="I71" s="103">
        <f t="shared" si="8"/>
        <v>94.757734834624159</v>
      </c>
      <c r="J71" s="104">
        <f t="shared" si="1"/>
        <v>19.804366580436447</v>
      </c>
      <c r="K71" s="76">
        <f t="shared" si="9"/>
        <v>198.32783851395601</v>
      </c>
      <c r="L71" s="76">
        <f t="shared" si="2"/>
        <v>148.75852335995259</v>
      </c>
      <c r="M71" s="103">
        <f t="shared" si="10"/>
        <v>7.4126893261221776</v>
      </c>
      <c r="N71" s="103">
        <f t="shared" si="3"/>
        <v>231.64654144131805</v>
      </c>
    </row>
    <row r="72" spans="1:14">
      <c r="A72" s="102">
        <v>40413</v>
      </c>
      <c r="B72" t="s">
        <v>143</v>
      </c>
      <c r="C72">
        <v>8.5289999999999999</v>
      </c>
      <c r="D72">
        <v>278.94799999999998</v>
      </c>
      <c r="E72">
        <v>31.61</v>
      </c>
      <c r="F72">
        <v>6164</v>
      </c>
      <c r="G72">
        <v>18.2</v>
      </c>
      <c r="I72" s="103">
        <f t="shared" si="8"/>
        <v>94.757734834624159</v>
      </c>
      <c r="J72" s="104">
        <f t="shared" si="1"/>
        <v>19.804366580436447</v>
      </c>
      <c r="K72" s="76">
        <f t="shared" si="9"/>
        <v>198.32783851395601</v>
      </c>
      <c r="L72" s="76">
        <f t="shared" si="2"/>
        <v>148.75852335995259</v>
      </c>
      <c r="M72" s="103">
        <f t="shared" si="10"/>
        <v>7.4126893261221776</v>
      </c>
      <c r="N72" s="103">
        <f t="shared" si="3"/>
        <v>231.64654144131805</v>
      </c>
    </row>
    <row r="73" spans="1:14">
      <c r="A73" s="102">
        <v>40413</v>
      </c>
      <c r="B73" t="s">
        <v>144</v>
      </c>
      <c r="C73">
        <v>8.6959999999999997</v>
      </c>
      <c r="D73">
        <v>276.089</v>
      </c>
      <c r="E73">
        <v>31.73</v>
      </c>
      <c r="F73">
        <v>6157</v>
      </c>
      <c r="G73">
        <v>18.2</v>
      </c>
      <c r="I73" s="103">
        <f t="shared" si="8"/>
        <v>93.786003452713473</v>
      </c>
      <c r="J73" s="104">
        <f t="shared" si="1"/>
        <v>19.601274721617116</v>
      </c>
      <c r="K73" s="76">
        <f t="shared" si="9"/>
        <v>196.29400576218251</v>
      </c>
      <c r="L73" s="76">
        <f t="shared" si="2"/>
        <v>147.23301912826278</v>
      </c>
      <c r="M73" s="103">
        <f t="shared" si="10"/>
        <v>7.3366729159038604</v>
      </c>
      <c r="N73" s="103">
        <f t="shared" si="3"/>
        <v>229.27102862199564</v>
      </c>
    </row>
    <row r="74" spans="1:14">
      <c r="A74" s="102">
        <v>40413</v>
      </c>
      <c r="B74" t="s">
        <v>145</v>
      </c>
      <c r="C74">
        <v>8.8460000000000001</v>
      </c>
      <c r="D74">
        <v>280.87099999999998</v>
      </c>
      <c r="E74">
        <v>31.53</v>
      </c>
      <c r="F74">
        <v>6164</v>
      </c>
      <c r="G74">
        <v>18.2</v>
      </c>
      <c r="I74" s="103">
        <f t="shared" si="8"/>
        <v>95.411729531322905</v>
      </c>
      <c r="J74" s="104">
        <f t="shared" si="1"/>
        <v>19.941051472046485</v>
      </c>
      <c r="K74" s="76">
        <f t="shared" si="9"/>
        <v>199.6966487205552</v>
      </c>
      <c r="L74" s="76">
        <f t="shared" si="2"/>
        <v>149.78521828397052</v>
      </c>
      <c r="M74" s="103">
        <f t="shared" si="10"/>
        <v>7.4638498938164135</v>
      </c>
      <c r="N74" s="103">
        <f t="shared" si="3"/>
        <v>233.24530918176293</v>
      </c>
    </row>
    <row r="75" spans="1:14">
      <c r="A75" s="102">
        <v>40413</v>
      </c>
      <c r="B75" t="s">
        <v>146</v>
      </c>
      <c r="C75">
        <v>9.0129999999999999</v>
      </c>
      <c r="D75">
        <v>279.18700000000001</v>
      </c>
      <c r="E75">
        <v>31.6</v>
      </c>
      <c r="F75">
        <v>6174</v>
      </c>
      <c r="G75">
        <v>18.2</v>
      </c>
      <c r="I75" s="103">
        <f t="shared" si="8"/>
        <v>94.839212567341519</v>
      </c>
      <c r="J75" s="104">
        <f t="shared" si="1"/>
        <v>19.821395426574377</v>
      </c>
      <c r="K75" s="76">
        <f t="shared" si="9"/>
        <v>198.49837132212258</v>
      </c>
      <c r="L75" s="76">
        <f t="shared" si="2"/>
        <v>148.88643383846821</v>
      </c>
      <c r="M75" s="103">
        <f t="shared" si="10"/>
        <v>7.4190631500710582</v>
      </c>
      <c r="N75" s="103">
        <f t="shared" si="3"/>
        <v>231.84572343972056</v>
      </c>
    </row>
    <row r="76" spans="1:14">
      <c r="A76" s="102">
        <v>40413</v>
      </c>
      <c r="B76" t="s">
        <v>147</v>
      </c>
      <c r="C76">
        <v>9.18</v>
      </c>
      <c r="D76">
        <v>278.46899999999999</v>
      </c>
      <c r="E76">
        <v>31.63</v>
      </c>
      <c r="F76">
        <v>6162</v>
      </c>
      <c r="G76">
        <v>18.2</v>
      </c>
      <c r="I76" s="103">
        <f t="shared" si="8"/>
        <v>94.595011179111083</v>
      </c>
      <c r="J76" s="104">
        <f t="shared" si="1"/>
        <v>19.770357336434216</v>
      </c>
      <c r="K76" s="76">
        <f t="shared" si="9"/>
        <v>197.987258075543</v>
      </c>
      <c r="L76" s="76">
        <f t="shared" si="2"/>
        <v>148.50306631729421</v>
      </c>
      <c r="M76" s="103">
        <f t="shared" si="10"/>
        <v>7.3999598122050854</v>
      </c>
      <c r="N76" s="103">
        <f t="shared" si="3"/>
        <v>231.24874413140893</v>
      </c>
    </row>
    <row r="77" spans="1:14">
      <c r="A77" s="102">
        <v>40413</v>
      </c>
      <c r="B77" t="s">
        <v>148</v>
      </c>
      <c r="C77">
        <v>9.3469999999999995</v>
      </c>
      <c r="D77">
        <v>276.56299999999999</v>
      </c>
      <c r="E77">
        <v>31.71</v>
      </c>
      <c r="F77">
        <v>6161</v>
      </c>
      <c r="G77">
        <v>18.2</v>
      </c>
      <c r="I77" s="103">
        <f t="shared" si="8"/>
        <v>93.947192877549369</v>
      </c>
      <c r="J77" s="104">
        <f t="shared" si="1"/>
        <v>19.634963311407816</v>
      </c>
      <c r="K77" s="76">
        <f t="shared" si="9"/>
        <v>196.63137505741528</v>
      </c>
      <c r="L77" s="76">
        <f t="shared" si="2"/>
        <v>147.48606760880821</v>
      </c>
      <c r="M77" s="103">
        <f t="shared" si="10"/>
        <v>7.3492824103271923</v>
      </c>
      <c r="N77" s="103">
        <f t="shared" si="3"/>
        <v>229.66507532272476</v>
      </c>
    </row>
    <row r="78" spans="1:14">
      <c r="A78" s="102">
        <v>40413</v>
      </c>
      <c r="B78" t="s">
        <v>149</v>
      </c>
      <c r="C78">
        <v>9.5139999999999993</v>
      </c>
      <c r="D78">
        <v>278.70800000000003</v>
      </c>
      <c r="E78">
        <v>31.62</v>
      </c>
      <c r="F78">
        <v>6161</v>
      </c>
      <c r="G78">
        <v>18.2</v>
      </c>
      <c r="I78" s="103">
        <f t="shared" si="8"/>
        <v>94.676334404896878</v>
      </c>
      <c r="J78" s="104">
        <f t="shared" si="1"/>
        <v>19.787353890623447</v>
      </c>
      <c r="K78" s="76">
        <f t="shared" si="9"/>
        <v>198.15746750086569</v>
      </c>
      <c r="L78" s="76">
        <f t="shared" si="2"/>
        <v>148.63073423805949</v>
      </c>
      <c r="M78" s="103">
        <f t="shared" si="10"/>
        <v>7.4063215494163055</v>
      </c>
      <c r="N78" s="103">
        <f t="shared" si="3"/>
        <v>231.44754841925953</v>
      </c>
    </row>
    <row r="79" spans="1:14">
      <c r="A79" s="102">
        <v>40413</v>
      </c>
      <c r="B79" t="s">
        <v>150</v>
      </c>
      <c r="C79">
        <v>9.6809999999999992</v>
      </c>
      <c r="D79">
        <v>277.27600000000001</v>
      </c>
      <c r="E79">
        <v>31.68</v>
      </c>
      <c r="F79">
        <v>6145</v>
      </c>
      <c r="G79">
        <v>18.2</v>
      </c>
      <c r="I79" s="103">
        <f t="shared" si="8"/>
        <v>94.18954965293544</v>
      </c>
      <c r="J79" s="104">
        <f t="shared" si="1"/>
        <v>19.685615877463505</v>
      </c>
      <c r="K79" s="76">
        <f t="shared" si="9"/>
        <v>197.13862753126787</v>
      </c>
      <c r="L79" s="76">
        <f t="shared" si="2"/>
        <v>147.86653930429176</v>
      </c>
      <c r="M79" s="103">
        <f t="shared" si="10"/>
        <v>7.3682414481846621</v>
      </c>
      <c r="N79" s="103">
        <f t="shared" si="3"/>
        <v>230.25754525577068</v>
      </c>
    </row>
    <row r="80" spans="1:14">
      <c r="A80" s="102">
        <v>40413</v>
      </c>
      <c r="B80" t="s">
        <v>151</v>
      </c>
      <c r="C80">
        <v>9.8469999999999995</v>
      </c>
      <c r="D80">
        <v>277.387</v>
      </c>
      <c r="E80">
        <v>31.63</v>
      </c>
      <c r="F80">
        <v>6151</v>
      </c>
      <c r="G80">
        <v>18.3</v>
      </c>
      <c r="I80" s="103">
        <f t="shared" si="8"/>
        <v>94.418843472668286</v>
      </c>
      <c r="J80" s="104">
        <f t="shared" si="1"/>
        <v>19.73353828578767</v>
      </c>
      <c r="K80" s="76">
        <f t="shared" si="9"/>
        <v>197.59245439081388</v>
      </c>
      <c r="L80" s="76">
        <f t="shared" si="2"/>
        <v>148.20693838287295</v>
      </c>
      <c r="M80" s="103">
        <f t="shared" si="10"/>
        <v>7.3723080036177002</v>
      </c>
      <c r="N80" s="103">
        <f t="shared" si="3"/>
        <v>230.38462511305312</v>
      </c>
    </row>
    <row r="81" spans="1:14">
      <c r="A81" s="102">
        <v>40413</v>
      </c>
      <c r="B81" t="s">
        <v>152</v>
      </c>
      <c r="C81">
        <v>10.013999999999999</v>
      </c>
      <c r="D81">
        <v>276.67399999999998</v>
      </c>
      <c r="E81">
        <v>31.66</v>
      </c>
      <c r="F81">
        <v>6154</v>
      </c>
      <c r="G81">
        <v>18.3</v>
      </c>
      <c r="I81" s="103">
        <f t="shared" si="8"/>
        <v>94.175772496975597</v>
      </c>
      <c r="J81" s="104">
        <f t="shared" si="1"/>
        <v>19.682736451867896</v>
      </c>
      <c r="K81" s="76">
        <f t="shared" si="9"/>
        <v>197.08377424909838</v>
      </c>
      <c r="L81" s="76">
        <f t="shared" si="2"/>
        <v>147.82539584547064</v>
      </c>
      <c r="M81" s="103">
        <f t="shared" si="10"/>
        <v>7.3533288037711646</v>
      </c>
      <c r="N81" s="103">
        <f t="shared" si="3"/>
        <v>229.79152511784889</v>
      </c>
    </row>
    <row r="82" spans="1:14">
      <c r="A82" s="102">
        <v>40413</v>
      </c>
      <c r="B82" t="s">
        <v>153</v>
      </c>
      <c r="C82">
        <v>10.180999999999999</v>
      </c>
      <c r="D82">
        <v>276.43599999999998</v>
      </c>
      <c r="E82">
        <v>31.67</v>
      </c>
      <c r="F82">
        <v>6152</v>
      </c>
      <c r="G82">
        <v>18.3</v>
      </c>
      <c r="I82" s="103">
        <f t="shared" si="8"/>
        <v>94.094902308974426</v>
      </c>
      <c r="J82" s="104">
        <f t="shared" si="1"/>
        <v>19.665834582575652</v>
      </c>
      <c r="K82" s="76">
        <f t="shared" si="9"/>
        <v>196.91453537318671</v>
      </c>
      <c r="L82" s="76">
        <f t="shared" si="2"/>
        <v>147.69845589864141</v>
      </c>
      <c r="M82" s="103">
        <f t="shared" si="10"/>
        <v>7.3470143869415665</v>
      </c>
      <c r="N82" s="103">
        <f t="shared" si="3"/>
        <v>229.59419959192394</v>
      </c>
    </row>
    <row r="83" spans="1:14">
      <c r="A83" s="102">
        <v>40413</v>
      </c>
      <c r="B83" t="s">
        <v>154</v>
      </c>
      <c r="C83">
        <v>10.348000000000001</v>
      </c>
      <c r="D83">
        <v>277.387</v>
      </c>
      <c r="E83">
        <v>31.63</v>
      </c>
      <c r="F83">
        <v>6148</v>
      </c>
      <c r="G83">
        <v>18.3</v>
      </c>
      <c r="I83" s="103">
        <f t="shared" si="8"/>
        <v>94.418843472668286</v>
      </c>
      <c r="J83" s="104">
        <f t="shared" si="1"/>
        <v>19.73353828578767</v>
      </c>
      <c r="K83" s="76">
        <f t="shared" si="9"/>
        <v>197.59245439081388</v>
      </c>
      <c r="L83" s="76">
        <f t="shared" si="2"/>
        <v>148.20693838287295</v>
      </c>
      <c r="M83" s="103">
        <f t="shared" si="10"/>
        <v>7.3723080036177002</v>
      </c>
      <c r="N83" s="103">
        <f t="shared" si="3"/>
        <v>230.38462511305312</v>
      </c>
    </row>
    <row r="84" spans="1:14">
      <c r="A84" s="102">
        <v>40413</v>
      </c>
      <c r="B84" t="s">
        <v>155</v>
      </c>
      <c r="C84">
        <v>10.515000000000001</v>
      </c>
      <c r="D84">
        <v>280.50299999999999</v>
      </c>
      <c r="E84">
        <v>31.5</v>
      </c>
      <c r="F84">
        <v>6152</v>
      </c>
      <c r="G84">
        <v>18.3</v>
      </c>
      <c r="I84" s="103">
        <f t="shared" si="8"/>
        <v>95.480189775481676</v>
      </c>
      <c r="J84" s="104">
        <f t="shared" si="1"/>
        <v>19.955359663075669</v>
      </c>
      <c r="K84" s="76">
        <f t="shared" si="9"/>
        <v>199.81355786145977</v>
      </c>
      <c r="L84" s="76">
        <f t="shared" si="2"/>
        <v>149.87290759324026</v>
      </c>
      <c r="M84" s="103">
        <f t="shared" si="10"/>
        <v>7.4551788750990493</v>
      </c>
      <c r="N84" s="103">
        <f t="shared" si="3"/>
        <v>232.97433984684528</v>
      </c>
    </row>
    <row r="85" spans="1:14">
      <c r="A85" s="102">
        <v>40413</v>
      </c>
      <c r="B85" t="s">
        <v>156</v>
      </c>
      <c r="C85">
        <v>10.682</v>
      </c>
      <c r="D85">
        <v>278.34199999999998</v>
      </c>
      <c r="E85">
        <v>31.59</v>
      </c>
      <c r="F85">
        <v>6135</v>
      </c>
      <c r="G85">
        <v>18.3</v>
      </c>
      <c r="I85" s="103">
        <f t="shared" si="8"/>
        <v>94.744016079901272</v>
      </c>
      <c r="J85" s="104">
        <f t="shared" ref="J85:J122" si="11">I85*20.9/100</f>
        <v>19.801499360699367</v>
      </c>
      <c r="K85" s="76">
        <f t="shared" si="9"/>
        <v>198.27295047825456</v>
      </c>
      <c r="L85" s="76">
        <f t="shared" ref="L85:L122" si="12">K85/1.33322</f>
        <v>148.71735383376679</v>
      </c>
      <c r="M85" s="103">
        <f t="shared" si="10"/>
        <v>7.3976977725101225</v>
      </c>
      <c r="N85" s="103">
        <f t="shared" ref="N85:N122" si="13">M85*31.25</f>
        <v>231.17805539094132</v>
      </c>
    </row>
    <row r="86" spans="1:14">
      <c r="A86" s="102">
        <v>40413</v>
      </c>
      <c r="B86" t="s">
        <v>157</v>
      </c>
      <c r="C86">
        <v>10.849</v>
      </c>
      <c r="D86">
        <v>277.62599999999998</v>
      </c>
      <c r="E86">
        <v>31.62</v>
      </c>
      <c r="F86">
        <v>6139</v>
      </c>
      <c r="G86">
        <v>18.3</v>
      </c>
      <c r="I86" s="103">
        <f t="shared" si="8"/>
        <v>94.500020929912765</v>
      </c>
      <c r="J86" s="104">
        <f t="shared" si="11"/>
        <v>19.750504374351767</v>
      </c>
      <c r="K86" s="76">
        <f t="shared" si="9"/>
        <v>197.76233629603743</v>
      </c>
      <c r="L86" s="76">
        <f t="shared" si="12"/>
        <v>148.3343606426827</v>
      </c>
      <c r="M86" s="103">
        <f t="shared" si="10"/>
        <v>7.3786464123054749</v>
      </c>
      <c r="N86" s="103">
        <f t="shared" si="13"/>
        <v>230.58270038454609</v>
      </c>
    </row>
    <row r="87" spans="1:14">
      <c r="A87" s="102">
        <v>40413</v>
      </c>
      <c r="B87" t="s">
        <v>158</v>
      </c>
      <c r="C87">
        <v>11.016</v>
      </c>
      <c r="D87">
        <v>278.58100000000002</v>
      </c>
      <c r="E87">
        <v>31.58</v>
      </c>
      <c r="F87">
        <v>6150</v>
      </c>
      <c r="G87">
        <v>18.3</v>
      </c>
      <c r="I87" s="103">
        <f t="shared" si="8"/>
        <v>94.825502386065878</v>
      </c>
      <c r="J87" s="104">
        <f t="shared" si="11"/>
        <v>19.818529998687769</v>
      </c>
      <c r="K87" s="76">
        <f t="shared" si="9"/>
        <v>198.44347871861544</v>
      </c>
      <c r="L87" s="76">
        <f t="shared" si="12"/>
        <v>148.84526088613688</v>
      </c>
      <c r="M87" s="103">
        <f t="shared" si="10"/>
        <v>7.4040602963986579</v>
      </c>
      <c r="N87" s="103">
        <f t="shared" si="13"/>
        <v>231.37688426245805</v>
      </c>
    </row>
    <row r="88" spans="1:14">
      <c r="A88" s="102">
        <v>40413</v>
      </c>
      <c r="B88" t="s">
        <v>159</v>
      </c>
      <c r="C88">
        <v>11.183</v>
      </c>
      <c r="D88">
        <v>278.34199999999998</v>
      </c>
      <c r="E88">
        <v>31.59</v>
      </c>
      <c r="F88">
        <v>6146</v>
      </c>
      <c r="G88">
        <v>18.3</v>
      </c>
      <c r="I88" s="103">
        <f t="shared" si="8"/>
        <v>94.744016079901272</v>
      </c>
      <c r="J88" s="104">
        <f t="shared" si="11"/>
        <v>19.801499360699367</v>
      </c>
      <c r="K88" s="76">
        <f t="shared" si="9"/>
        <v>198.27295047825456</v>
      </c>
      <c r="L88" s="76">
        <f t="shared" si="12"/>
        <v>148.71735383376679</v>
      </c>
      <c r="M88" s="103">
        <f t="shared" si="10"/>
        <v>7.3976977725101225</v>
      </c>
      <c r="N88" s="103">
        <f t="shared" si="13"/>
        <v>231.17805539094132</v>
      </c>
    </row>
    <row r="89" spans="1:14">
      <c r="A89" s="102">
        <v>40413</v>
      </c>
      <c r="B89" t="s">
        <v>160</v>
      </c>
      <c r="C89">
        <v>11.35</v>
      </c>
      <c r="D89">
        <v>279.3</v>
      </c>
      <c r="E89">
        <v>31.55</v>
      </c>
      <c r="F89">
        <v>6142</v>
      </c>
      <c r="G89">
        <v>18.3</v>
      </c>
      <c r="I89" s="103">
        <f t="shared" si="8"/>
        <v>95.070426463564189</v>
      </c>
      <c r="J89" s="104">
        <f t="shared" si="11"/>
        <v>19.869719130884913</v>
      </c>
      <c r="K89" s="76">
        <f t="shared" si="9"/>
        <v>198.95603688849292</v>
      </c>
      <c r="L89" s="76">
        <f t="shared" si="12"/>
        <v>149.229712191906</v>
      </c>
      <c r="M89" s="103">
        <f t="shared" si="10"/>
        <v>7.4231841880966334</v>
      </c>
      <c r="N89" s="103">
        <f t="shared" si="13"/>
        <v>231.97450587801978</v>
      </c>
    </row>
    <row r="90" spans="1:14">
      <c r="A90" s="102">
        <v>40413</v>
      </c>
      <c r="B90" t="s">
        <v>161</v>
      </c>
      <c r="C90">
        <v>11.516999999999999</v>
      </c>
      <c r="D90">
        <v>277.387</v>
      </c>
      <c r="E90">
        <v>31.63</v>
      </c>
      <c r="F90">
        <v>6142</v>
      </c>
      <c r="G90">
        <v>18.3</v>
      </c>
      <c r="I90" s="103">
        <f t="shared" si="8"/>
        <v>94.418843472668286</v>
      </c>
      <c r="J90" s="104">
        <f t="shared" si="11"/>
        <v>19.73353828578767</v>
      </c>
      <c r="K90" s="76">
        <f t="shared" si="9"/>
        <v>197.59245439081388</v>
      </c>
      <c r="L90" s="76">
        <f t="shared" si="12"/>
        <v>148.20693838287295</v>
      </c>
      <c r="M90" s="103">
        <f t="shared" si="10"/>
        <v>7.3723080036177002</v>
      </c>
      <c r="N90" s="103">
        <f t="shared" si="13"/>
        <v>230.38462511305312</v>
      </c>
    </row>
    <row r="91" spans="1:14">
      <c r="A91" s="102">
        <v>40413</v>
      </c>
      <c r="B91" t="s">
        <v>162</v>
      </c>
      <c r="C91">
        <v>11.683</v>
      </c>
      <c r="D91">
        <v>276.67399999999998</v>
      </c>
      <c r="E91">
        <v>31.66</v>
      </c>
      <c r="F91">
        <v>6132</v>
      </c>
      <c r="G91">
        <v>18.3</v>
      </c>
      <c r="I91" s="103">
        <f t="shared" si="8"/>
        <v>94.175772496975597</v>
      </c>
      <c r="J91" s="104">
        <f t="shared" si="11"/>
        <v>19.682736451867896</v>
      </c>
      <c r="K91" s="76">
        <f t="shared" si="9"/>
        <v>197.08377424909838</v>
      </c>
      <c r="L91" s="76">
        <f t="shared" si="12"/>
        <v>147.82539584547064</v>
      </c>
      <c r="M91" s="103">
        <f t="shared" si="10"/>
        <v>7.3533288037711646</v>
      </c>
      <c r="N91" s="103">
        <f t="shared" si="13"/>
        <v>229.79152511784889</v>
      </c>
    </row>
    <row r="92" spans="1:14">
      <c r="A92" s="102">
        <v>40413</v>
      </c>
      <c r="B92" t="s">
        <v>163</v>
      </c>
      <c r="C92">
        <v>11.851000000000001</v>
      </c>
      <c r="D92">
        <v>276.43599999999998</v>
      </c>
      <c r="E92">
        <v>31.67</v>
      </c>
      <c r="F92">
        <v>6136</v>
      </c>
      <c r="G92">
        <v>18.3</v>
      </c>
      <c r="I92" s="103">
        <f t="shared" si="8"/>
        <v>94.094902308974426</v>
      </c>
      <c r="J92" s="104">
        <f t="shared" si="11"/>
        <v>19.665834582575652</v>
      </c>
      <c r="K92" s="76">
        <f t="shared" si="9"/>
        <v>196.91453537318671</v>
      </c>
      <c r="L92" s="76">
        <f t="shared" si="12"/>
        <v>147.69845589864141</v>
      </c>
      <c r="M92" s="103">
        <f t="shared" si="10"/>
        <v>7.3470143869415665</v>
      </c>
      <c r="N92" s="103">
        <f t="shared" si="13"/>
        <v>229.59419959192394</v>
      </c>
    </row>
    <row r="93" spans="1:14">
      <c r="A93" s="102">
        <v>40413</v>
      </c>
      <c r="B93" t="s">
        <v>164</v>
      </c>
      <c r="C93">
        <v>12.016999999999999</v>
      </c>
      <c r="D93">
        <v>281.22800000000001</v>
      </c>
      <c r="E93">
        <v>31.47</v>
      </c>
      <c r="F93">
        <v>6127</v>
      </c>
      <c r="G93">
        <v>18.3</v>
      </c>
      <c r="I93" s="103">
        <f t="shared" si="8"/>
        <v>95.726986081810907</v>
      </c>
      <c r="J93" s="104">
        <f t="shared" si="11"/>
        <v>20.006940091098478</v>
      </c>
      <c r="K93" s="76">
        <f t="shared" si="9"/>
        <v>200.33003408705869</v>
      </c>
      <c r="L93" s="76">
        <f t="shared" si="12"/>
        <v>150.26029769059772</v>
      </c>
      <c r="M93" s="103">
        <f t="shared" si="10"/>
        <v>7.4744489521037636</v>
      </c>
      <c r="N93" s="103">
        <f t="shared" si="13"/>
        <v>233.57652975324262</v>
      </c>
    </row>
    <row r="94" spans="1:14">
      <c r="A94" s="102">
        <v>40413</v>
      </c>
      <c r="B94" t="s">
        <v>165</v>
      </c>
      <c r="C94">
        <v>12.183999999999999</v>
      </c>
      <c r="D94">
        <v>278.21699999999998</v>
      </c>
      <c r="E94">
        <v>31.55</v>
      </c>
      <c r="F94">
        <v>6124</v>
      </c>
      <c r="G94">
        <v>18.399999999999999</v>
      </c>
      <c r="I94" s="103">
        <f t="shared" si="8"/>
        <v>94.893553641232131</v>
      </c>
      <c r="J94" s="104">
        <f t="shared" si="11"/>
        <v>19.832752711017516</v>
      </c>
      <c r="K94" s="76">
        <f t="shared" si="9"/>
        <v>198.55953061566728</v>
      </c>
      <c r="L94" s="76">
        <f t="shared" si="12"/>
        <v>148.93230720786312</v>
      </c>
      <c r="M94" s="103">
        <f t="shared" si="10"/>
        <v>7.395472804623302</v>
      </c>
      <c r="N94" s="103">
        <f t="shared" si="13"/>
        <v>231.10852514447819</v>
      </c>
    </row>
    <row r="95" spans="1:14">
      <c r="A95" s="102">
        <v>40413</v>
      </c>
      <c r="B95" t="s">
        <v>166</v>
      </c>
      <c r="C95">
        <v>12.351000000000001</v>
      </c>
      <c r="D95">
        <v>277.50099999999998</v>
      </c>
      <c r="E95">
        <v>31.58</v>
      </c>
      <c r="F95">
        <v>6133</v>
      </c>
      <c r="G95">
        <v>18.399999999999999</v>
      </c>
      <c r="I95" s="103">
        <f t="shared" si="8"/>
        <v>94.649068251193867</v>
      </c>
      <c r="J95" s="104">
        <f t="shared" si="11"/>
        <v>19.781655264499516</v>
      </c>
      <c r="K95" s="76">
        <f t="shared" si="9"/>
        <v>198.04795841264999</v>
      </c>
      <c r="L95" s="76">
        <f t="shared" si="12"/>
        <v>148.54859544009989</v>
      </c>
      <c r="M95" s="103">
        <f t="shared" si="10"/>
        <v>7.3764189807988565</v>
      </c>
      <c r="N95" s="103">
        <f t="shared" si="13"/>
        <v>230.51309314996428</v>
      </c>
    </row>
    <row r="96" spans="1:14">
      <c r="A96" s="102">
        <v>40413</v>
      </c>
      <c r="B96" t="s">
        <v>167</v>
      </c>
      <c r="C96">
        <v>12.518000000000001</v>
      </c>
      <c r="D96">
        <v>278.69600000000003</v>
      </c>
      <c r="E96">
        <v>31.53</v>
      </c>
      <c r="F96">
        <v>6127</v>
      </c>
      <c r="G96">
        <v>18.399999999999999</v>
      </c>
      <c r="I96" s="103">
        <f t="shared" si="8"/>
        <v>95.056931825521673</v>
      </c>
      <c r="J96" s="104">
        <f t="shared" si="11"/>
        <v>19.866898751534031</v>
      </c>
      <c r="K96" s="76">
        <f t="shared" si="9"/>
        <v>198.90139046115291</v>
      </c>
      <c r="L96" s="76">
        <f t="shared" si="12"/>
        <v>149.1887238873951</v>
      </c>
      <c r="M96" s="103">
        <f t="shared" si="10"/>
        <v>7.4082055864869689</v>
      </c>
      <c r="N96" s="103">
        <f t="shared" si="13"/>
        <v>231.50642457771778</v>
      </c>
    </row>
    <row r="97" spans="1:14">
      <c r="A97" s="102">
        <v>40413</v>
      </c>
      <c r="B97" t="s">
        <v>168</v>
      </c>
      <c r="C97">
        <v>12.685</v>
      </c>
      <c r="D97">
        <v>281.10300000000001</v>
      </c>
      <c r="E97">
        <v>31.43</v>
      </c>
      <c r="F97">
        <v>6132</v>
      </c>
      <c r="G97">
        <v>18.399999999999999</v>
      </c>
      <c r="I97" s="103">
        <f t="shared" si="8"/>
        <v>95.878507862453773</v>
      </c>
      <c r="J97" s="104">
        <f t="shared" si="11"/>
        <v>20.038608143252837</v>
      </c>
      <c r="K97" s="76">
        <f t="shared" si="9"/>
        <v>200.62049303449604</v>
      </c>
      <c r="L97" s="76">
        <f t="shared" si="12"/>
        <v>150.47816041950767</v>
      </c>
      <c r="M97" s="103">
        <f t="shared" si="10"/>
        <v>7.472234627500999</v>
      </c>
      <c r="N97" s="103">
        <f t="shared" si="13"/>
        <v>233.50733210940621</v>
      </c>
    </row>
    <row r="98" spans="1:14">
      <c r="A98" s="102">
        <v>40413</v>
      </c>
      <c r="B98" t="s">
        <v>169</v>
      </c>
      <c r="C98">
        <v>12.852</v>
      </c>
      <c r="D98">
        <v>278.45600000000002</v>
      </c>
      <c r="E98">
        <v>31.54</v>
      </c>
      <c r="F98">
        <v>6118</v>
      </c>
      <c r="G98">
        <v>18.399999999999999</v>
      </c>
      <c r="I98" s="103">
        <f t="shared" si="8"/>
        <v>94.975203874504146</v>
      </c>
      <c r="J98" s="104">
        <f t="shared" si="11"/>
        <v>19.849817609771364</v>
      </c>
      <c r="K98" s="76">
        <f t="shared" si="9"/>
        <v>198.7303792283607</v>
      </c>
      <c r="L98" s="76">
        <f t="shared" si="12"/>
        <v>149.06045455990812</v>
      </c>
      <c r="M98" s="103">
        <f t="shared" si="10"/>
        <v>7.4018361671119415</v>
      </c>
      <c r="N98" s="103">
        <f t="shared" si="13"/>
        <v>231.30738022224818</v>
      </c>
    </row>
    <row r="99" spans="1:14">
      <c r="A99" s="102">
        <v>40413</v>
      </c>
      <c r="B99" t="s">
        <v>170</v>
      </c>
      <c r="C99">
        <v>13.019</v>
      </c>
      <c r="D99">
        <v>277.73899999999998</v>
      </c>
      <c r="E99">
        <v>31.57</v>
      </c>
      <c r="F99">
        <v>6116</v>
      </c>
      <c r="G99">
        <v>18.399999999999999</v>
      </c>
      <c r="I99" s="103">
        <f t="shared" si="8"/>
        <v>94.730485929097668</v>
      </c>
      <c r="J99" s="104">
        <f t="shared" si="11"/>
        <v>19.798671559181411</v>
      </c>
      <c r="K99" s="76">
        <f t="shared" si="9"/>
        <v>198.21832041605347</v>
      </c>
      <c r="L99" s="76">
        <f t="shared" si="12"/>
        <v>148.67637780415345</v>
      </c>
      <c r="M99" s="103">
        <f t="shared" si="10"/>
        <v>7.3827642192228433</v>
      </c>
      <c r="N99" s="103">
        <f t="shared" si="13"/>
        <v>230.71138185071385</v>
      </c>
    </row>
    <row r="100" spans="1:14">
      <c r="A100" s="102">
        <v>40413</v>
      </c>
      <c r="B100" t="s">
        <v>171</v>
      </c>
      <c r="C100">
        <v>13.186</v>
      </c>
      <c r="D100">
        <v>278.21699999999998</v>
      </c>
      <c r="E100">
        <v>31.55</v>
      </c>
      <c r="F100">
        <v>6114</v>
      </c>
      <c r="G100">
        <v>18.399999999999999</v>
      </c>
      <c r="I100" s="103">
        <f t="shared" si="8"/>
        <v>94.893553641232131</v>
      </c>
      <c r="J100" s="104">
        <f t="shared" si="11"/>
        <v>19.832752711017516</v>
      </c>
      <c r="K100" s="76">
        <f t="shared" si="9"/>
        <v>198.55953061566728</v>
      </c>
      <c r="L100" s="76">
        <f t="shared" si="12"/>
        <v>148.93230720786312</v>
      </c>
      <c r="M100" s="103">
        <f t="shared" si="10"/>
        <v>7.395472804623302</v>
      </c>
      <c r="N100" s="103">
        <f t="shared" si="13"/>
        <v>231.10852514447819</v>
      </c>
    </row>
    <row r="101" spans="1:14">
      <c r="A101" s="102">
        <v>40413</v>
      </c>
      <c r="B101" t="s">
        <v>172</v>
      </c>
      <c r="C101">
        <v>13.353</v>
      </c>
      <c r="D101">
        <v>277.73899999999998</v>
      </c>
      <c r="E101">
        <v>31.57</v>
      </c>
      <c r="F101">
        <v>6126</v>
      </c>
      <c r="G101">
        <v>18.399999999999999</v>
      </c>
      <c r="I101" s="103">
        <f t="shared" si="8"/>
        <v>94.730485929097668</v>
      </c>
      <c r="J101" s="104">
        <f t="shared" si="11"/>
        <v>19.798671559181411</v>
      </c>
      <c r="K101" s="76">
        <f t="shared" si="9"/>
        <v>198.21832041605347</v>
      </c>
      <c r="L101" s="76">
        <f t="shared" si="12"/>
        <v>148.67637780415345</v>
      </c>
      <c r="M101" s="103">
        <f t="shared" si="10"/>
        <v>7.3827642192228433</v>
      </c>
      <c r="N101" s="103">
        <f t="shared" si="13"/>
        <v>230.71138185071385</v>
      </c>
    </row>
    <row r="102" spans="1:14">
      <c r="A102" s="102">
        <v>40413</v>
      </c>
      <c r="B102" t="s">
        <v>173</v>
      </c>
      <c r="C102">
        <v>13.52</v>
      </c>
      <c r="D102">
        <v>281.58699999999999</v>
      </c>
      <c r="E102">
        <v>31.41</v>
      </c>
      <c r="F102">
        <v>6121</v>
      </c>
      <c r="G102">
        <v>18.399999999999999</v>
      </c>
      <c r="I102" s="103">
        <f t="shared" si="8"/>
        <v>96.04376573323232</v>
      </c>
      <c r="J102" s="104">
        <f t="shared" si="11"/>
        <v>20.073147038245555</v>
      </c>
      <c r="K102" s="76">
        <f t="shared" si="9"/>
        <v>200.96628602035463</v>
      </c>
      <c r="L102" s="76">
        <f t="shared" si="12"/>
        <v>150.73752720507841</v>
      </c>
      <c r="M102" s="103">
        <f t="shared" si="10"/>
        <v>7.4851139016160078</v>
      </c>
      <c r="N102" s="103">
        <f t="shared" si="13"/>
        <v>233.90980942550024</v>
      </c>
    </row>
    <row r="103" spans="1:14">
      <c r="A103" s="102">
        <v>40413</v>
      </c>
      <c r="B103" t="s">
        <v>174</v>
      </c>
      <c r="C103">
        <v>13.686999999999999</v>
      </c>
      <c r="D103">
        <v>280.37799999999999</v>
      </c>
      <c r="E103">
        <v>31.46</v>
      </c>
      <c r="F103">
        <v>6116</v>
      </c>
      <c r="G103">
        <v>18.399999999999999</v>
      </c>
      <c r="I103" s="103">
        <f t="shared" si="8"/>
        <v>95.631211989436835</v>
      </c>
      <c r="J103" s="104">
        <f t="shared" si="11"/>
        <v>19.986923305792299</v>
      </c>
      <c r="K103" s="76">
        <f t="shared" si="9"/>
        <v>200.10304005075511</v>
      </c>
      <c r="L103" s="76">
        <f t="shared" si="12"/>
        <v>150.09003769127008</v>
      </c>
      <c r="M103" s="103">
        <f t="shared" si="10"/>
        <v>7.4529617703530127</v>
      </c>
      <c r="N103" s="103">
        <f t="shared" si="13"/>
        <v>232.90505532353166</v>
      </c>
    </row>
    <row r="104" spans="1:14">
      <c r="A104" s="102">
        <v>40413</v>
      </c>
      <c r="B104" t="s">
        <v>175</v>
      </c>
      <c r="C104">
        <v>13.853</v>
      </c>
      <c r="D104">
        <v>281.10300000000001</v>
      </c>
      <c r="E104">
        <v>31.43</v>
      </c>
      <c r="F104">
        <v>6110</v>
      </c>
      <c r="G104">
        <v>18.399999999999999</v>
      </c>
      <c r="I104" s="103">
        <f t="shared" si="8"/>
        <v>95.878507862453773</v>
      </c>
      <c r="J104" s="104">
        <f t="shared" si="11"/>
        <v>20.038608143252837</v>
      </c>
      <c r="K104" s="76">
        <f t="shared" si="9"/>
        <v>200.62049303449604</v>
      </c>
      <c r="L104" s="76">
        <f t="shared" si="12"/>
        <v>150.47816041950767</v>
      </c>
      <c r="M104" s="103">
        <f t="shared" si="10"/>
        <v>7.472234627500999</v>
      </c>
      <c r="N104" s="103">
        <f t="shared" si="13"/>
        <v>233.50733210940621</v>
      </c>
    </row>
    <row r="105" spans="1:14">
      <c r="A105" s="102">
        <v>40413</v>
      </c>
      <c r="B105" t="s">
        <v>176</v>
      </c>
      <c r="C105">
        <v>14.02</v>
      </c>
      <c r="D105">
        <v>281.82900000000001</v>
      </c>
      <c r="E105">
        <v>31.4</v>
      </c>
      <c r="F105">
        <v>6106</v>
      </c>
      <c r="G105">
        <v>18.399999999999999</v>
      </c>
      <c r="I105" s="103">
        <f t="shared" si="8"/>
        <v>96.126513159906125</v>
      </c>
      <c r="J105" s="104">
        <f t="shared" si="11"/>
        <v>20.09044125042038</v>
      </c>
      <c r="K105" s="76">
        <f t="shared" si="9"/>
        <v>201.13943044976571</v>
      </c>
      <c r="L105" s="76">
        <f t="shared" si="12"/>
        <v>150.8673965660324</v>
      </c>
      <c r="M105" s="103">
        <f t="shared" si="10"/>
        <v>7.4915627732214745</v>
      </c>
      <c r="N105" s="103">
        <f t="shared" si="13"/>
        <v>234.11133666317107</v>
      </c>
    </row>
    <row r="106" spans="1:14">
      <c r="A106" s="102">
        <v>40413</v>
      </c>
      <c r="B106" t="s">
        <v>177</v>
      </c>
      <c r="C106">
        <v>14.186999999999999</v>
      </c>
      <c r="D106">
        <v>282.072</v>
      </c>
      <c r="E106">
        <v>31.39</v>
      </c>
      <c r="F106">
        <v>6107</v>
      </c>
      <c r="G106">
        <v>18.399999999999999</v>
      </c>
      <c r="I106" s="103">
        <f t="shared" si="8"/>
        <v>96.20933971652677</v>
      </c>
      <c r="J106" s="104">
        <f t="shared" si="11"/>
        <v>20.107752000754093</v>
      </c>
      <c r="K106" s="76">
        <f t="shared" si="9"/>
        <v>201.31274045422913</v>
      </c>
      <c r="L106" s="76">
        <f t="shared" si="12"/>
        <v>150.99739011883193</v>
      </c>
      <c r="M106" s="103">
        <f t="shared" si="10"/>
        <v>7.4980178117723995</v>
      </c>
      <c r="N106" s="103">
        <f t="shared" si="13"/>
        <v>234.31305661788747</v>
      </c>
    </row>
    <row r="107" spans="1:14">
      <c r="A107" s="102">
        <v>40413</v>
      </c>
      <c r="B107" t="s">
        <v>178</v>
      </c>
      <c r="C107">
        <v>14.353999999999999</v>
      </c>
      <c r="D107">
        <v>282.44</v>
      </c>
      <c r="E107">
        <v>31.42</v>
      </c>
      <c r="F107">
        <v>6111</v>
      </c>
      <c r="G107">
        <v>18.3</v>
      </c>
      <c r="I107" s="103">
        <f t="shared" ref="I107:I122" si="14"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96.13988586188438</v>
      </c>
      <c r="J107" s="104">
        <f t="shared" si="11"/>
        <v>20.093236145133837</v>
      </c>
      <c r="K107" s="76">
        <f t="shared" ref="K107:K122" si="15">($B$9-EXP(52.57-6690.9/(273.15+G107)-4.681*LN(273.15+G107)))*I107/100*0.2095</f>
        <v>201.19411881804527</v>
      </c>
      <c r="L107" s="76">
        <f t="shared" si="12"/>
        <v>150.9084163289219</v>
      </c>
      <c r="M107" s="103">
        <f t="shared" ref="M107:M122" si="16"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7.506688537353595</v>
      </c>
      <c r="N107" s="103">
        <f t="shared" si="13"/>
        <v>234.58401679229985</v>
      </c>
    </row>
    <row r="108" spans="1:14">
      <c r="A108" s="102">
        <v>40413</v>
      </c>
      <c r="B108" t="s">
        <v>179</v>
      </c>
      <c r="C108">
        <v>14.521000000000001</v>
      </c>
      <c r="D108">
        <v>279.3</v>
      </c>
      <c r="E108">
        <v>31.55</v>
      </c>
      <c r="F108">
        <v>6117</v>
      </c>
      <c r="G108">
        <v>18.3</v>
      </c>
      <c r="I108" s="103">
        <f t="shared" si="14"/>
        <v>95.070426463564189</v>
      </c>
      <c r="J108" s="104">
        <f t="shared" si="11"/>
        <v>19.869719130884913</v>
      </c>
      <c r="K108" s="76">
        <f t="shared" si="15"/>
        <v>198.95603688849292</v>
      </c>
      <c r="L108" s="76">
        <f t="shared" si="12"/>
        <v>149.229712191906</v>
      </c>
      <c r="M108" s="103">
        <f t="shared" si="16"/>
        <v>7.4231841880966334</v>
      </c>
      <c r="N108" s="103">
        <f t="shared" si="13"/>
        <v>231.97450587801978</v>
      </c>
    </row>
    <row r="109" spans="1:14">
      <c r="A109" s="102">
        <v>40413</v>
      </c>
      <c r="B109" t="s">
        <v>180</v>
      </c>
      <c r="C109">
        <v>14.688000000000001</v>
      </c>
      <c r="D109">
        <v>280.98599999999999</v>
      </c>
      <c r="E109">
        <v>31.48</v>
      </c>
      <c r="F109">
        <v>6116</v>
      </c>
      <c r="G109">
        <v>18.3</v>
      </c>
      <c r="I109" s="103">
        <f t="shared" si="14"/>
        <v>95.644642218388938</v>
      </c>
      <c r="J109" s="104">
        <f t="shared" si="11"/>
        <v>19.989730223643289</v>
      </c>
      <c r="K109" s="76">
        <f t="shared" si="15"/>
        <v>200.15771121718282</v>
      </c>
      <c r="L109" s="76">
        <f t="shared" si="12"/>
        <v>150.13104455167399</v>
      </c>
      <c r="M109" s="103">
        <f t="shared" si="16"/>
        <v>7.46801946937524</v>
      </c>
      <c r="N109" s="103">
        <f t="shared" si="13"/>
        <v>233.37560841797625</v>
      </c>
    </row>
    <row r="110" spans="1:14">
      <c r="A110" s="102">
        <v>40413</v>
      </c>
      <c r="B110" t="s">
        <v>181</v>
      </c>
      <c r="C110">
        <v>14.855</v>
      </c>
      <c r="D110">
        <v>281.71199999999999</v>
      </c>
      <c r="E110">
        <v>31.45</v>
      </c>
      <c r="F110">
        <v>6105</v>
      </c>
      <c r="G110">
        <v>18.3</v>
      </c>
      <c r="I110" s="103">
        <f t="shared" si="14"/>
        <v>95.891909597434122</v>
      </c>
      <c r="J110" s="104">
        <f t="shared" si="11"/>
        <v>20.041409105863728</v>
      </c>
      <c r="K110" s="76">
        <f t="shared" si="15"/>
        <v>200.67517326733454</v>
      </c>
      <c r="L110" s="76">
        <f t="shared" si="12"/>
        <v>150.51917408029772</v>
      </c>
      <c r="M110" s="103">
        <f t="shared" si="16"/>
        <v>7.4873263281602256</v>
      </c>
      <c r="N110" s="103">
        <f t="shared" si="13"/>
        <v>233.97894775500706</v>
      </c>
    </row>
    <row r="111" spans="1:14">
      <c r="A111" s="102">
        <v>40413</v>
      </c>
      <c r="B111" t="s">
        <v>182</v>
      </c>
      <c r="C111">
        <v>15.021000000000001</v>
      </c>
      <c r="D111">
        <v>279.78100000000001</v>
      </c>
      <c r="E111">
        <v>31.53</v>
      </c>
      <c r="F111">
        <v>6096</v>
      </c>
      <c r="G111">
        <v>18.3</v>
      </c>
      <c r="I111" s="103">
        <f t="shared" si="14"/>
        <v>95.234097810959284</v>
      </c>
      <c r="J111" s="104">
        <f t="shared" si="11"/>
        <v>19.903926442490491</v>
      </c>
      <c r="K111" s="76">
        <f t="shared" si="15"/>
        <v>199.29855562792875</v>
      </c>
      <c r="L111" s="76">
        <f t="shared" si="12"/>
        <v>149.48662308390868</v>
      </c>
      <c r="M111" s="103">
        <f t="shared" si="16"/>
        <v>7.4359637937344951</v>
      </c>
      <c r="N111" s="103">
        <f t="shared" si="13"/>
        <v>232.37386855420297</v>
      </c>
    </row>
    <row r="112" spans="1:14">
      <c r="A112" s="102">
        <v>40413</v>
      </c>
      <c r="B112" t="s">
        <v>183</v>
      </c>
      <c r="C112">
        <v>15.188000000000001</v>
      </c>
      <c r="D112">
        <v>280.98599999999999</v>
      </c>
      <c r="E112">
        <v>31.48</v>
      </c>
      <c r="F112">
        <v>6111</v>
      </c>
      <c r="G112">
        <v>18.3</v>
      </c>
      <c r="I112" s="103">
        <f t="shared" si="14"/>
        <v>95.644642218388938</v>
      </c>
      <c r="J112" s="104">
        <f t="shared" si="11"/>
        <v>19.989730223643289</v>
      </c>
      <c r="K112" s="76">
        <f t="shared" si="15"/>
        <v>200.15771121718282</v>
      </c>
      <c r="L112" s="76">
        <f t="shared" si="12"/>
        <v>150.13104455167399</v>
      </c>
      <c r="M112" s="103">
        <f t="shared" si="16"/>
        <v>7.46801946937524</v>
      </c>
      <c r="N112" s="103">
        <f t="shared" si="13"/>
        <v>233.37560841797625</v>
      </c>
    </row>
    <row r="113" spans="1:14">
      <c r="A113" s="102">
        <v>40413</v>
      </c>
      <c r="B113" t="s">
        <v>184</v>
      </c>
      <c r="C113">
        <v>15.355</v>
      </c>
      <c r="D113">
        <v>281.47000000000003</v>
      </c>
      <c r="E113">
        <v>31.46</v>
      </c>
      <c r="F113">
        <v>6107</v>
      </c>
      <c r="G113">
        <v>18.3</v>
      </c>
      <c r="I113" s="103">
        <f t="shared" si="14"/>
        <v>95.809408507786117</v>
      </c>
      <c r="J113" s="104">
        <f t="shared" si="11"/>
        <v>20.024166378127298</v>
      </c>
      <c r="K113" s="76">
        <f t="shared" si="15"/>
        <v>200.50252136657087</v>
      </c>
      <c r="L113" s="76">
        <f t="shared" si="12"/>
        <v>150.38967414723066</v>
      </c>
      <c r="M113" s="103">
        <f t="shared" si="16"/>
        <v>7.480884569066923</v>
      </c>
      <c r="N113" s="103">
        <f t="shared" si="13"/>
        <v>233.77764278334135</v>
      </c>
    </row>
    <row r="114" spans="1:14">
      <c r="A114" s="102">
        <v>40413</v>
      </c>
      <c r="B114" t="s">
        <v>185</v>
      </c>
      <c r="C114">
        <v>15.522</v>
      </c>
      <c r="D114">
        <v>282.08100000000002</v>
      </c>
      <c r="E114">
        <v>31.48</v>
      </c>
      <c r="F114">
        <v>6107</v>
      </c>
      <c r="G114">
        <v>18.2</v>
      </c>
      <c r="I114" s="103">
        <f t="shared" si="14"/>
        <v>95.823011249690907</v>
      </c>
      <c r="J114" s="104">
        <f t="shared" si="11"/>
        <v>20.027009351185399</v>
      </c>
      <c r="K114" s="76">
        <f t="shared" si="15"/>
        <v>200.55746092091633</v>
      </c>
      <c r="L114" s="76">
        <f t="shared" si="12"/>
        <v>150.43088231568407</v>
      </c>
      <c r="M114" s="103">
        <f t="shared" si="16"/>
        <v>7.4960235586797257</v>
      </c>
      <c r="N114" s="103">
        <f t="shared" si="13"/>
        <v>234.25073620874142</v>
      </c>
    </row>
    <row r="115" spans="1:14">
      <c r="A115" s="102">
        <v>40413</v>
      </c>
      <c r="B115" t="s">
        <v>186</v>
      </c>
      <c r="C115">
        <v>15.689</v>
      </c>
      <c r="D115">
        <v>284.274</v>
      </c>
      <c r="E115">
        <v>31.39</v>
      </c>
      <c r="F115">
        <v>6109</v>
      </c>
      <c r="G115">
        <v>18.2</v>
      </c>
      <c r="I115" s="103">
        <f t="shared" si="14"/>
        <v>96.56827894364956</v>
      </c>
      <c r="J115" s="104">
        <f t="shared" si="11"/>
        <v>20.182770299222756</v>
      </c>
      <c r="K115" s="76">
        <f t="shared" si="15"/>
        <v>202.11730541398131</v>
      </c>
      <c r="L115" s="76">
        <f t="shared" si="12"/>
        <v>151.60086513402237</v>
      </c>
      <c r="M115" s="103">
        <f t="shared" si="16"/>
        <v>7.5543242123387895</v>
      </c>
      <c r="N115" s="103">
        <f t="shared" si="13"/>
        <v>236.07263163558716</v>
      </c>
    </row>
    <row r="116" spans="1:14">
      <c r="A116" s="102">
        <v>40413</v>
      </c>
      <c r="B116" t="s">
        <v>187</v>
      </c>
      <c r="C116">
        <v>15.856</v>
      </c>
      <c r="D116">
        <v>283.78500000000003</v>
      </c>
      <c r="E116">
        <v>31.41</v>
      </c>
      <c r="F116">
        <v>6100</v>
      </c>
      <c r="G116">
        <v>18.2</v>
      </c>
      <c r="I116" s="103">
        <f t="shared" si="14"/>
        <v>96.40210988108943</v>
      </c>
      <c r="J116" s="104">
        <f t="shared" si="11"/>
        <v>20.14804096514769</v>
      </c>
      <c r="K116" s="76">
        <f t="shared" si="15"/>
        <v>201.76951374227286</v>
      </c>
      <c r="L116" s="76">
        <f t="shared" si="12"/>
        <v>151.3399992066372</v>
      </c>
      <c r="M116" s="103">
        <f t="shared" si="16"/>
        <v>7.5413251718011383</v>
      </c>
      <c r="N116" s="103">
        <f t="shared" si="13"/>
        <v>235.66641161878556</v>
      </c>
    </row>
    <row r="117" spans="1:14">
      <c r="A117" s="102">
        <v>40413</v>
      </c>
      <c r="B117" t="s">
        <v>188</v>
      </c>
      <c r="C117">
        <v>16.023</v>
      </c>
      <c r="D117">
        <v>284.76400000000001</v>
      </c>
      <c r="E117">
        <v>31.37</v>
      </c>
      <c r="F117">
        <v>6105</v>
      </c>
      <c r="G117">
        <v>18.2</v>
      </c>
      <c r="I117" s="103">
        <f t="shared" si="14"/>
        <v>96.734766086137512</v>
      </c>
      <c r="J117" s="104">
        <f t="shared" si="11"/>
        <v>20.217566112002739</v>
      </c>
      <c r="K117" s="76">
        <f t="shared" si="15"/>
        <v>202.46576282664137</v>
      </c>
      <c r="L117" s="76">
        <f t="shared" si="12"/>
        <v>151.86223040956583</v>
      </c>
      <c r="M117" s="103">
        <f t="shared" si="16"/>
        <v>7.5673481355700796</v>
      </c>
      <c r="N117" s="103">
        <f t="shared" si="13"/>
        <v>236.47962923656499</v>
      </c>
    </row>
    <row r="118" spans="1:14">
      <c r="A118" s="102">
        <v>40413</v>
      </c>
      <c r="B118" t="s">
        <v>189</v>
      </c>
      <c r="C118">
        <v>16.190000000000001</v>
      </c>
      <c r="D118">
        <v>285.5</v>
      </c>
      <c r="E118">
        <v>31.34</v>
      </c>
      <c r="F118">
        <v>6100</v>
      </c>
      <c r="G118">
        <v>18.2</v>
      </c>
      <c r="I118" s="103">
        <f t="shared" si="14"/>
        <v>96.985094995764427</v>
      </c>
      <c r="J118" s="104">
        <f t="shared" si="11"/>
        <v>20.269884854114764</v>
      </c>
      <c r="K118" s="76">
        <f t="shared" si="15"/>
        <v>202.98970096900521</v>
      </c>
      <c r="L118" s="76">
        <f t="shared" si="12"/>
        <v>152.25521742023463</v>
      </c>
      <c r="M118" s="103">
        <f t="shared" si="16"/>
        <v>7.586930815967091</v>
      </c>
      <c r="N118" s="103">
        <f t="shared" si="13"/>
        <v>237.09158799897159</v>
      </c>
    </row>
    <row r="119" spans="1:14">
      <c r="A119" s="102">
        <v>40413</v>
      </c>
      <c r="B119" t="s">
        <v>190</v>
      </c>
      <c r="C119">
        <v>16.356999999999999</v>
      </c>
      <c r="D119">
        <v>282.56700000000001</v>
      </c>
      <c r="E119">
        <v>31.46</v>
      </c>
      <c r="F119">
        <v>6104</v>
      </c>
      <c r="G119">
        <v>18.2</v>
      </c>
      <c r="I119" s="103">
        <f t="shared" si="14"/>
        <v>95.988073460426364</v>
      </c>
      <c r="J119" s="104">
        <f t="shared" si="11"/>
        <v>20.061507353229107</v>
      </c>
      <c r="K119" s="76">
        <f t="shared" si="15"/>
        <v>200.90293595292962</v>
      </c>
      <c r="L119" s="76">
        <f t="shared" si="12"/>
        <v>150.69001061559953</v>
      </c>
      <c r="M119" s="103">
        <f t="shared" si="16"/>
        <v>7.508936012631902</v>
      </c>
      <c r="N119" s="103">
        <f t="shared" si="13"/>
        <v>234.65425039474692</v>
      </c>
    </row>
    <row r="120" spans="1:14">
      <c r="A120" s="102">
        <v>40413</v>
      </c>
      <c r="B120" t="s">
        <v>191</v>
      </c>
      <c r="C120">
        <v>16.524000000000001</v>
      </c>
      <c r="D120">
        <v>284.51900000000001</v>
      </c>
      <c r="E120">
        <v>31.38</v>
      </c>
      <c r="F120">
        <v>6095</v>
      </c>
      <c r="G120">
        <v>18.2</v>
      </c>
      <c r="I120" s="103">
        <f t="shared" si="14"/>
        <v>96.651482703664229</v>
      </c>
      <c r="J120" s="104">
        <f t="shared" si="11"/>
        <v>20.200159885065823</v>
      </c>
      <c r="K120" s="76">
        <f t="shared" si="15"/>
        <v>202.2914507954506</v>
      </c>
      <c r="L120" s="76">
        <f t="shared" si="12"/>
        <v>151.73148527283612</v>
      </c>
      <c r="M120" s="103">
        <f t="shared" si="16"/>
        <v>7.5608330596094691</v>
      </c>
      <c r="N120" s="103">
        <f t="shared" si="13"/>
        <v>236.27603311279591</v>
      </c>
    </row>
    <row r="121" spans="1:14">
      <c r="A121" s="102">
        <v>40413</v>
      </c>
      <c r="B121" t="s">
        <v>192</v>
      </c>
      <c r="C121">
        <v>16.690999999999999</v>
      </c>
      <c r="D121">
        <v>284.51900000000001</v>
      </c>
      <c r="E121">
        <v>31.38</v>
      </c>
      <c r="F121">
        <v>6098</v>
      </c>
      <c r="G121">
        <v>18.2</v>
      </c>
      <c r="I121" s="103">
        <f t="shared" si="14"/>
        <v>96.651482703664229</v>
      </c>
      <c r="J121" s="104">
        <f t="shared" si="11"/>
        <v>20.200159885065823</v>
      </c>
      <c r="K121" s="76">
        <f t="shared" si="15"/>
        <v>202.2914507954506</v>
      </c>
      <c r="L121" s="76">
        <f t="shared" si="12"/>
        <v>151.73148527283612</v>
      </c>
      <c r="M121" s="103">
        <f t="shared" si="16"/>
        <v>7.5608330596094691</v>
      </c>
      <c r="N121" s="103">
        <f t="shared" si="13"/>
        <v>236.27603311279591</v>
      </c>
    </row>
    <row r="122" spans="1:14">
      <c r="A122" s="102">
        <v>40413</v>
      </c>
      <c r="B122" t="s">
        <v>193</v>
      </c>
      <c r="C122">
        <v>16.858000000000001</v>
      </c>
      <c r="D122">
        <v>283.78500000000003</v>
      </c>
      <c r="E122">
        <v>31.41</v>
      </c>
      <c r="F122">
        <v>6099</v>
      </c>
      <c r="G122">
        <v>18.2</v>
      </c>
      <c r="I122" s="103">
        <f t="shared" si="14"/>
        <v>96.40210988108943</v>
      </c>
      <c r="J122" s="104">
        <f t="shared" si="11"/>
        <v>20.14804096514769</v>
      </c>
      <c r="K122" s="76">
        <f t="shared" si="15"/>
        <v>201.76951374227286</v>
      </c>
      <c r="L122" s="76">
        <f t="shared" si="12"/>
        <v>151.3399992066372</v>
      </c>
      <c r="M122" s="103">
        <f t="shared" si="16"/>
        <v>7.5413251718011383</v>
      </c>
      <c r="N122" s="103">
        <f t="shared" si="13"/>
        <v>235.66641161878556</v>
      </c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2013-11-10T21:09:25Z</dcterms:modified>
</cp:coreProperties>
</file>