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8780" windowHeight="8235"/>
  </bookViews>
  <sheets>
    <sheet name="Read me" sheetId="9" r:id="rId1"/>
    <sheet name="References" sheetId="20" r:id="rId2"/>
    <sheet name="List of species" sheetId="21" r:id="rId3"/>
    <sheet name="Trees, bushes, shrubs" sheetId="3" r:id="rId4"/>
    <sheet name="Crops" sheetId="2" r:id="rId5"/>
    <sheet name="Vegetables, fruits, medicinal" sheetId="18" r:id="rId6"/>
    <sheet name="Forage, grasses, cover-crops" sheetId="1" r:id="rId7"/>
    <sheet name="Cactae, Agavaceae" sheetId="5" r:id="rId8"/>
    <sheet name="Wild, restor, endang, medic" sheetId="19" r:id="rId9"/>
  </sheets>
  <calcPr calcId="125725"/>
</workbook>
</file>

<file path=xl/calcChain.xml><?xml version="1.0" encoding="utf-8"?>
<calcChain xmlns="http://schemas.openxmlformats.org/spreadsheetml/2006/main">
  <c r="I61" i="2"/>
  <c r="H13" i="19"/>
  <c r="I50" i="18"/>
  <c r="I49"/>
  <c r="I36"/>
  <c r="I35"/>
  <c r="I39"/>
  <c r="I12"/>
  <c r="I7"/>
  <c r="I4"/>
  <c r="I32"/>
  <c r="I17"/>
  <c r="I57"/>
  <c r="I55"/>
  <c r="I29"/>
  <c r="I5" i="3"/>
  <c r="G58" i="1"/>
  <c r="I3"/>
  <c r="G48" i="2"/>
  <c r="G45"/>
  <c r="I48"/>
  <c r="I45"/>
  <c r="I43"/>
  <c r="G43"/>
  <c r="I88"/>
  <c r="I30"/>
  <c r="I41"/>
  <c r="I134"/>
  <c r="I132"/>
  <c r="I126"/>
  <c r="I123"/>
  <c r="G126"/>
  <c r="I84"/>
  <c r="G132"/>
  <c r="I78"/>
  <c r="I129"/>
  <c r="I119"/>
  <c r="I111"/>
  <c r="I107"/>
  <c r="I39"/>
  <c r="I69"/>
  <c r="I68"/>
  <c r="I67"/>
  <c r="I188" i="3"/>
  <c r="I259"/>
  <c r="I256"/>
  <c r="I161"/>
  <c r="G188"/>
  <c r="G8" i="5"/>
  <c r="G256" i="3"/>
  <c r="G242"/>
  <c r="G239"/>
  <c r="G232"/>
  <c r="L94"/>
  <c r="I185"/>
  <c r="G185"/>
  <c r="G183"/>
  <c r="I211"/>
  <c r="N149"/>
  <c r="N146"/>
  <c r="N143"/>
  <c r="N140"/>
  <c r="N137"/>
  <c r="N134"/>
  <c r="N131"/>
  <c r="N129"/>
  <c r="N127"/>
  <c r="N160"/>
  <c r="N152"/>
  <c r="G208"/>
  <c r="I208"/>
  <c r="G158"/>
  <c r="I158"/>
  <c r="G203"/>
  <c r="I203"/>
  <c r="N155"/>
  <c r="G15" i="5"/>
  <c r="E15" s="1"/>
  <c r="G196" i="3"/>
  <c r="I195"/>
  <c r="G165"/>
  <c r="I165"/>
  <c r="I192"/>
  <c r="I70" i="1"/>
  <c r="I180"/>
  <c r="G122" i="3"/>
  <c r="I122"/>
  <c r="I119"/>
  <c r="G119"/>
  <c r="G116"/>
  <c r="G113"/>
  <c r="G110"/>
  <c r="G107"/>
  <c r="G104"/>
  <c r="G101"/>
  <c r="G98"/>
  <c r="I116"/>
  <c r="I113"/>
  <c r="I110"/>
  <c r="I107"/>
  <c r="I104"/>
  <c r="I101"/>
  <c r="G95"/>
  <c r="G92"/>
  <c r="G89"/>
  <c r="G86"/>
  <c r="G83"/>
  <c r="I98"/>
  <c r="I95"/>
  <c r="I92"/>
  <c r="I89"/>
  <c r="I86"/>
  <c r="I83"/>
  <c r="G80"/>
  <c r="G77"/>
  <c r="G74"/>
  <c r="I80"/>
  <c r="I77"/>
  <c r="I74"/>
  <c r="I71"/>
  <c r="G71"/>
  <c r="I68"/>
  <c r="G68"/>
  <c r="I65"/>
  <c r="G65"/>
  <c r="I62"/>
  <c r="G62"/>
  <c r="I99" i="2"/>
  <c r="I95"/>
  <c r="I94"/>
  <c r="I93"/>
  <c r="I54"/>
  <c r="G59" i="3"/>
  <c r="I59"/>
  <c r="I56"/>
  <c r="G56"/>
  <c r="G53"/>
  <c r="I53"/>
  <c r="I50"/>
  <c r="G50"/>
  <c r="I47"/>
  <c r="G47"/>
  <c r="I44"/>
  <c r="G44"/>
  <c r="I41"/>
  <c r="G41"/>
  <c r="I38"/>
  <c r="G38"/>
  <c r="I35"/>
  <c r="G35"/>
  <c r="I32"/>
  <c r="G32"/>
  <c r="I29"/>
  <c r="I26"/>
  <c r="I23"/>
  <c r="G29"/>
  <c r="G26"/>
  <c r="G23"/>
  <c r="I20"/>
  <c r="G20"/>
  <c r="I14"/>
  <c r="I17"/>
  <c r="G17"/>
  <c r="G14"/>
  <c r="I11"/>
  <c r="G11"/>
  <c r="I8"/>
  <c r="G8"/>
  <c r="G5"/>
  <c r="G7" i="5"/>
  <c r="G6"/>
  <c r="G5"/>
  <c r="G4"/>
  <c r="G3"/>
  <c r="I22" i="2"/>
  <c r="I166" i="1"/>
  <c r="I165"/>
  <c r="I161"/>
  <c r="I48"/>
  <c r="E17" i="5" l="1"/>
</calcChain>
</file>

<file path=xl/sharedStrings.xml><?xml version="1.0" encoding="utf-8"?>
<sst xmlns="http://schemas.openxmlformats.org/spreadsheetml/2006/main" count="1827" uniqueCount="1345">
  <si>
    <t>Agrostis capillaris</t>
  </si>
  <si>
    <t>Anisantha sterilis</t>
  </si>
  <si>
    <t>Anthoxanthum odoratum</t>
  </si>
  <si>
    <t>Brachypodium pinnatum</t>
  </si>
  <si>
    <t>Brassica rapa</t>
  </si>
  <si>
    <t>Bromopsis erecta</t>
  </si>
  <si>
    <t>Campanula rotundifolia</t>
  </si>
  <si>
    <t>Conyza canadensis</t>
  </si>
  <si>
    <t>Dactylis glomerata</t>
  </si>
  <si>
    <t>Deschampsia flexuosa</t>
  </si>
  <si>
    <t>Digitalis purpurea</t>
  </si>
  <si>
    <t>Epilobium hirsutum</t>
  </si>
  <si>
    <t>Festuca ovina</t>
  </si>
  <si>
    <t>Saxifraga tridactylites</t>
  </si>
  <si>
    <t>Thymus polytrichus</t>
  </si>
  <si>
    <t>Arabidopsis thaliana</t>
  </si>
  <si>
    <t>Cerastium fontanum</t>
  </si>
  <si>
    <t>Chamerion angustifolium</t>
  </si>
  <si>
    <t>Dryas octopetala</t>
  </si>
  <si>
    <t>Festuca rubra</t>
  </si>
  <si>
    <t>Helianthenum nummularium</t>
  </si>
  <si>
    <t>Sunbred</t>
  </si>
  <si>
    <t>Fiesta</t>
  </si>
  <si>
    <t>Talbot</t>
  </si>
  <si>
    <t>Origanum vulgare</t>
  </si>
  <si>
    <t>Holcus lanatus</t>
  </si>
  <si>
    <t>Koeleria macrantha</t>
  </si>
  <si>
    <t>Pilosella officinarum</t>
  </si>
  <si>
    <t>Poa trivialis</t>
  </si>
  <si>
    <t>Scrophularia auriculata</t>
  </si>
  <si>
    <t>Scenecio squalidus</t>
  </si>
  <si>
    <t>TT50%</t>
  </si>
  <si>
    <t>Topt</t>
  </si>
  <si>
    <t>Tb50%</t>
  </si>
  <si>
    <t>delta Tb Topt</t>
  </si>
  <si>
    <t>Cultivar</t>
  </si>
  <si>
    <t>Vega</t>
  </si>
  <si>
    <t>Campala</t>
  </si>
  <si>
    <t>Cap vert</t>
  </si>
  <si>
    <t>F334</t>
  </si>
  <si>
    <t>Species</t>
  </si>
  <si>
    <t>Sinapis alba</t>
  </si>
  <si>
    <t>Twist</t>
  </si>
  <si>
    <t>Ψb</t>
  </si>
  <si>
    <t>Source</t>
  </si>
  <si>
    <t>Génial</t>
  </si>
  <si>
    <t>Acalou</t>
  </si>
  <si>
    <t>Baccara</t>
  </si>
  <si>
    <t>Champagne</t>
  </si>
  <si>
    <t>Térèse</t>
  </si>
  <si>
    <t>Booster</t>
  </si>
  <si>
    <t>Niagara</t>
  </si>
  <si>
    <t>Oliver</t>
  </si>
  <si>
    <t>Medicago truncatula</t>
  </si>
  <si>
    <t>Angus</t>
  </si>
  <si>
    <t>Temer</t>
  </si>
  <si>
    <t>5cvs mixing B napus and B campestris</t>
  </si>
  <si>
    <t>12 cvs</t>
  </si>
  <si>
    <t>3cvs</t>
  </si>
  <si>
    <t>8 cvs</t>
  </si>
  <si>
    <t>10 cvs</t>
  </si>
  <si>
    <t>4cvs</t>
  </si>
  <si>
    <t>9cvs</t>
  </si>
  <si>
    <t>field pea 3cvs</t>
  </si>
  <si>
    <t>Lentil</t>
  </si>
  <si>
    <t>Lupin</t>
  </si>
  <si>
    <t>Chickpea</t>
  </si>
  <si>
    <t>Cowpea</t>
  </si>
  <si>
    <t>Sources</t>
  </si>
  <si>
    <t>Raveneau et al 2011, review on legume crops</t>
  </si>
  <si>
    <t xml:space="preserve">Trugdill et al, 2000 review on scottish herbaceous plus some crops </t>
  </si>
  <si>
    <t>Angus et al, 1981 Australia, review on 44 crops and cultivars</t>
  </si>
  <si>
    <t>Pachycereus pringlei</t>
  </si>
  <si>
    <t>Stenocereus thurberi</t>
  </si>
  <si>
    <t>Ferocactus peninsulae</t>
  </si>
  <si>
    <t>Qi A, Wheeler TR, Keatinge DH, Ellis RH, Summerfield RJ, Craufurd PQ (1999) Modelling the effects of temperature on the rates of seedling emergence and leaf appearnce in legume cover crops</t>
  </si>
  <si>
    <t>Pachycereus pecten-aboriginum</t>
  </si>
  <si>
    <t>Cereus peruvianus</t>
  </si>
  <si>
    <t>Hylocereus setaceus</t>
  </si>
  <si>
    <t>Echinopsis schickendantzii</t>
  </si>
  <si>
    <t>5 à 10</t>
  </si>
  <si>
    <t>Ortega-Baes et al 2010</t>
  </si>
  <si>
    <t>98 (50%)</t>
  </si>
  <si>
    <t>10 mix of species (alba, luteus, …)</t>
  </si>
  <si>
    <t>?</t>
  </si>
  <si>
    <t>geographic origin</t>
  </si>
  <si>
    <t>Tb other stages (vegetative)</t>
  </si>
  <si>
    <t>Seed mass</t>
  </si>
  <si>
    <t>Agathis australis</t>
  </si>
  <si>
    <t>ND</t>
  </si>
  <si>
    <t>Anisoptera costata</t>
  </si>
  <si>
    <t>SE</t>
  </si>
  <si>
    <t>Thai central?</t>
  </si>
  <si>
    <t>Oil content</t>
  </si>
  <si>
    <t>Water content (%)</t>
  </si>
  <si>
    <t>Seed mass (g)</t>
  </si>
  <si>
    <t>Malaisie</t>
  </si>
  <si>
    <t>Brazil</t>
  </si>
  <si>
    <t>ND, mainly starch</t>
  </si>
  <si>
    <t>Araucaria angustifolia</t>
  </si>
  <si>
    <t>Araucaria columnaris</t>
  </si>
  <si>
    <t>Araucaria hunsteinii</t>
  </si>
  <si>
    <t>New guinea</t>
  </si>
  <si>
    <t>mainly starch</t>
  </si>
  <si>
    <t>Azadirachta indica</t>
  </si>
  <si>
    <t>PB Tompsett and R Kemp, 1996. DATABATTS Database of tropical tree seed research. RBG Kew Wakehurst place. 264p.</t>
  </si>
  <si>
    <t>Kew DATABATTS</t>
  </si>
  <si>
    <t>Campnosperma brevipetiolatum</t>
  </si>
  <si>
    <t>Solomon islands</t>
  </si>
  <si>
    <t>Cotylelobium burckii</t>
  </si>
  <si>
    <t>Cotylelobium melanoxylon</t>
  </si>
  <si>
    <t>Thai-peninsular</t>
  </si>
  <si>
    <t>Dipterocarpus costatus</t>
  </si>
  <si>
    <t>Malaysia</t>
  </si>
  <si>
    <t>Dipterocarpus obtusifolius</t>
  </si>
  <si>
    <t>Dipterocarpus tuberculatus</t>
  </si>
  <si>
    <t>Thai northern</t>
  </si>
  <si>
    <t>Dipterocarpus turbinatus</t>
  </si>
  <si>
    <t>Burmese Miyittha?</t>
  </si>
  <si>
    <t>Dipterocarpus zeylanicus</t>
  </si>
  <si>
    <t>Sinhalese, Tamil</t>
  </si>
  <si>
    <t>Dryobalanops aromatica</t>
  </si>
  <si>
    <t>Guarea thompsonii</t>
  </si>
  <si>
    <t>Nigeria</t>
  </si>
  <si>
    <t>Hopea foxworthyi</t>
  </si>
  <si>
    <t>&lt; 5</t>
  </si>
  <si>
    <t>Hopea odorata</t>
  </si>
  <si>
    <t>Parashorea smythiesii</t>
  </si>
  <si>
    <t>Parashorea tomentella</t>
  </si>
  <si>
    <t>Pinus caribea</t>
  </si>
  <si>
    <t>Latin America</t>
  </si>
  <si>
    <t>Pinus maximinoi</t>
  </si>
  <si>
    <t>Pinus oocarpa</t>
  </si>
  <si>
    <t>Central America</t>
  </si>
  <si>
    <t>Pinus patula ssp. Tecunumannii</t>
  </si>
  <si>
    <t>Pinus pseudostrobus</t>
  </si>
  <si>
    <t>Pseudocedrela kotschyi</t>
  </si>
  <si>
    <t>Hausa, Swietenieae</t>
  </si>
  <si>
    <t>Shorea affinis</t>
  </si>
  <si>
    <t>Shorea amplexicaulis</t>
  </si>
  <si>
    <t>Brunei</t>
  </si>
  <si>
    <t>Sabah</t>
  </si>
  <si>
    <t>Shorea argentifolia</t>
  </si>
  <si>
    <t>Shorea contorta</t>
  </si>
  <si>
    <t>Phillipines</t>
  </si>
  <si>
    <t>Shorea ferruginea</t>
  </si>
  <si>
    <t>Shorea guiso</t>
  </si>
  <si>
    <t>Shorea leprosula</t>
  </si>
  <si>
    <t>Malysia, Sumatra</t>
  </si>
  <si>
    <t>Shorea parvifolia</t>
  </si>
  <si>
    <t>Mexican mahogany</t>
  </si>
  <si>
    <t>Swietenia humilis</t>
  </si>
  <si>
    <t>Terminalia brassii</t>
  </si>
  <si>
    <t>Terminalia calamansanai</t>
  </si>
  <si>
    <t>Trichilia americana</t>
  </si>
  <si>
    <t>Costa rica, Honduras</t>
  </si>
  <si>
    <t>Trichillia megalantha</t>
  </si>
  <si>
    <t>Trichillia prieureana</t>
  </si>
  <si>
    <t>Yorubo</t>
  </si>
  <si>
    <t>Vatica mangachapoi</t>
  </si>
  <si>
    <t>Malysia, Sabah, Phillipines</t>
  </si>
  <si>
    <t>south east asia</t>
  </si>
  <si>
    <t>Sri Lanka</t>
  </si>
  <si>
    <t>South East Asia</t>
  </si>
  <si>
    <t>Niger, Africa?</t>
  </si>
  <si>
    <t>New zealand? 38° S</t>
  </si>
  <si>
    <t>found in Brunei, Cambodia, Indonesia, Malaysia, Myanmar, the Philippines, Singapore, Thailand, and Vietnam.</t>
  </si>
  <si>
    <t>extrême sud du Brésil (Paraná, Santa Catarina, São Paulo, Rio de Janeiro, Minas Gerais, Rio Grande do Sul) au nord est de l'Argentine (Misiones), poussant sur les montagnes de faible altitude (500-1800 m</t>
  </si>
  <si>
    <t>endémique de Nouvelle-Calédonie</t>
  </si>
  <si>
    <t>native to the mountains of Papua New Guine</t>
  </si>
  <si>
    <t>native to India growing in tropical and semi-tropical regions</t>
  </si>
  <si>
    <t>West Sepik, East Sepik, Madang, Morobe, Southern Highlands, Western, Gulf, New Britain, New Ireland, Manus &amp; Bougainville</t>
  </si>
  <si>
    <t xml:space="preserve">endemic to the Philippines. </t>
  </si>
  <si>
    <t xml:space="preserve">found in El Salvador, Guatemala, and Mexico at elevations of 1,500–2,400 m </t>
  </si>
  <si>
    <t>Asie tropicale (Sri-Lanka). Forêts mixtes, jusqu'à 1000 m</t>
  </si>
  <si>
    <t>Nigeria?, Bénin, Cote d'Ivoire, Afrique centrale, savane boisée et arborée, jusqu’à 1200 m d’altitude, sur des sols lourds et mal drainés</t>
  </si>
  <si>
    <t>Ivory Coast and Nigeria, and recently recorded from Liberia</t>
  </si>
  <si>
    <t>Cask, County</t>
  </si>
  <si>
    <t>Zhang et al, 2010</t>
  </si>
  <si>
    <t>Jatropha curcas</t>
  </si>
  <si>
    <t>Apeiba tiborbou</t>
  </si>
  <si>
    <t>Cecropia insignis</t>
  </si>
  <si>
    <t>Cecropia longipes</t>
  </si>
  <si>
    <t>Cecropia obtusifolia</t>
  </si>
  <si>
    <t>Cecropia peltata</t>
  </si>
  <si>
    <t>Clidemia octona</t>
  </si>
  <si>
    <t>Clidemia quinquenervia</t>
  </si>
  <si>
    <t>Luehea seemannii</t>
  </si>
  <si>
    <t>Miconia argentea</t>
  </si>
  <si>
    <t>Ochroma pyramidale</t>
  </si>
  <si>
    <t xml:space="preserve">Daws MI lora m. Crabtree IM, Dalling JW, Mullins CE and Burslem DF. 2008. Germination Responses to Water Potential in Neotropical Pioneers Suggest Large-seeded Species Take More Risks. Annals of Botany 102: 945–951. </t>
  </si>
  <si>
    <t xml:space="preserve">J.F. Bierhuizen, W.A. Wagenvoort Some aspects of seed germination in vegetables. 1. The determination and application of heat sums and minimum temperature for germination Scientia Horticulturae Volume 2, Issue 3, September 1974, Pages 213-219 </t>
  </si>
  <si>
    <t>Tmax</t>
  </si>
  <si>
    <t>Battaglia 1997</t>
  </si>
  <si>
    <t>Pinus densiflora</t>
  </si>
  <si>
    <t>temperate forest japan</t>
  </si>
  <si>
    <t>Washitani and Saeki 1986</t>
  </si>
  <si>
    <t>Ocotea pulchella (Nees) Mez</t>
  </si>
  <si>
    <t>33-42</t>
  </si>
  <si>
    <t>Restinga forest Brasil (sandy seashore plains)</t>
  </si>
  <si>
    <t>Pires et al 2009</t>
  </si>
  <si>
    <t>high</t>
  </si>
  <si>
    <t>lipid rich (passos and Olivera 2003)</t>
  </si>
  <si>
    <t>low value</t>
  </si>
  <si>
    <t>Pinus radiata D. Don</t>
  </si>
  <si>
    <t>New Zealand plantation forest tree</t>
  </si>
  <si>
    <t>20-22</t>
  </si>
  <si>
    <t>35-40</t>
  </si>
  <si>
    <t>9,4?</t>
  </si>
  <si>
    <t>calcul</t>
  </si>
  <si>
    <t>Manfreda brachystachya</t>
  </si>
  <si>
    <t>estimation</t>
  </si>
  <si>
    <t>SASKATCHEWAN southward to NEW MEXICO</t>
  </si>
  <si>
    <t>Eucalyptus delegatensis</t>
  </si>
  <si>
    <t>uplands of south-eastern Australia</t>
  </si>
  <si>
    <t>timber tree</t>
  </si>
  <si>
    <t>stratification nécessaire</t>
  </si>
  <si>
    <t>Shrub of semi-evergreen seasonal forest and rivers especially disturbed areas, forest  edges, and lower level of lower montane rainforest.   </t>
  </si>
  <si>
    <t>Antigua, Saba, St. Eustatius, St. Kitts, Nevis, Montserrat, Guadeloupe, La Désirade, Marie Galante, Dominica, Martinique, St. Lucia, St. Vincent, the Grenadines, Grenada, Barbados, Trinidad, Mesoamerica, South America. </t>
  </si>
  <si>
    <t>Piper dilatatum</t>
  </si>
  <si>
    <t>Daws et al, 2008</t>
  </si>
  <si>
    <t>Daws et al, 2002</t>
  </si>
  <si>
    <t>Other tropical trees</t>
  </si>
  <si>
    <t>euphorbiaceae</t>
  </si>
  <si>
    <t>drought resistant tree, central and South america, Africa, india, southe east asia</t>
  </si>
  <si>
    <t>biodiesel, cosmectics</t>
  </si>
  <si>
    <t>erosion control</t>
  </si>
  <si>
    <t>arid semi-arid conditions</t>
  </si>
  <si>
    <t>Erythrina caffra</t>
  </si>
  <si>
    <t>Nkang 2002</t>
  </si>
  <si>
    <t>calcul…</t>
  </si>
  <si>
    <t>sub-tropical rain forest tree Queensland, orthodox seed</t>
  </si>
  <si>
    <t>Ulmus wallichiana</t>
  </si>
  <si>
    <t>Phartyal et al, 2003</t>
  </si>
  <si>
    <t>Hymalayan sangla Valley, Chakrata and Manali</t>
  </si>
  <si>
    <t>40-45</t>
  </si>
  <si>
    <t>pioneer in neotropical forests (ex Panama)</t>
  </si>
  <si>
    <t>Calabrian pine</t>
  </si>
  <si>
    <t>eastern mediterranean region, Turkey</t>
  </si>
  <si>
    <t>biblio à trouver</t>
  </si>
  <si>
    <t>Young and Clements, 2003</t>
  </si>
  <si>
    <t>Salocaceae</t>
  </si>
  <si>
    <t>désert?</t>
  </si>
  <si>
    <t>Alnus incana</t>
  </si>
  <si>
    <t>Betula Pubescens</t>
  </si>
  <si>
    <t>artic and subartic regions</t>
  </si>
  <si>
    <t>Milbau et al, 2009</t>
  </si>
  <si>
    <t>Platanus occidentalis</t>
  </si>
  <si>
    <t>Prunus serotina</t>
  </si>
  <si>
    <t>Fraxinus americana</t>
  </si>
  <si>
    <t>Burton and Bazzaz, 1991</t>
  </si>
  <si>
    <t>Battaglia 1993</t>
  </si>
  <si>
    <t>2 Tmin</t>
  </si>
  <si>
    <t>Moraceae</t>
  </si>
  <si>
    <t>arbre de sous-bois pouvant atteindre 20 m de haut.</t>
  </si>
  <si>
    <t>100-150</t>
  </si>
  <si>
    <t>Tsuga mertensiana</t>
  </si>
  <si>
    <t>Pinacea</t>
  </si>
  <si>
    <t>si stratifiées</t>
  </si>
  <si>
    <t>large evergreen coniferous tree</t>
  </si>
  <si>
    <t>mostly grows at high altitudes except in the far north, from sea level to 1000 m in Alaska, 1600–2300 m in the Cascades in Oregon, and 2500–3050 m in the Sierra Nevada</t>
  </si>
  <si>
    <t>threatened species</t>
  </si>
  <si>
    <t>Picea glauca</t>
  </si>
  <si>
    <t>boreal forests in the north of North America, from central Alaska east to Newfoundland, and south to northern Montana, Minnesota, Wisconsin, Michigan, upstate New York, Vermont, New Hampshire, and Maine</t>
  </si>
  <si>
    <t>&lt;5</t>
  </si>
  <si>
    <t>Populus tremuloides</t>
  </si>
  <si>
    <t>Populus balsamifera</t>
  </si>
  <si>
    <t>Pinus strobus</t>
  </si>
  <si>
    <t>white pine</t>
  </si>
  <si>
    <t xml:space="preserve">Farmer, 1997 </t>
  </si>
  <si>
    <t>red pine</t>
  </si>
  <si>
    <t>Quercus robur</t>
  </si>
  <si>
    <t>Pritchard and Manger 1990</t>
  </si>
  <si>
    <t>Pinus banksiana</t>
  </si>
  <si>
    <t>jack pine</t>
  </si>
  <si>
    <t>Castanea sativa</t>
  </si>
  <si>
    <t>Salicaceae</t>
  </si>
  <si>
    <t>Moist boreal forest sites, including river floodplains, stream and lake shores, moist depressions, and swamps, but also some drier sites.</t>
  </si>
  <si>
    <t>Quebec, Alaska to Labrador and Newfoundland. Forms extensive floodplain forests north and east of the Great Plains.</t>
  </si>
  <si>
    <t>northern limit is determined by its intolerance of permafrost. It occurs across Canada in all provinces and territories, with the possible exception of Nunavut. In the United States, it can be found as far north as the southern slopes of the Brooks Range in Alaska, and it occurs at low elevations as far south as northern Nebraska and central Indiana. In the western United States, this tree rarely survives at elevations lower than 1,500 feet (460 m) due to the mild winters experienced below that elevation, and is generally found at 5,000–12,000 feet (1,500–3,700 m). It grows at high altitudes as far south as Guanajuato, Mexico</t>
  </si>
  <si>
    <t>cooler areas of North America</t>
  </si>
  <si>
    <t>large pine native to eastern North America, occurring from Newfoundland west to Minnesota and southeastern Manitoba, and south along the Appalachian Mountains to the northern edge of Georgia.</t>
  </si>
  <si>
    <t>native to North America. The Red Pine occurs from Newfoundland west to Manitoba, and south to Pennsylvania, with several smaller, disjunct populations occurring in the Appalachian Mountains in Virginia and West Virginia, as well as a few small pockets in extreme northern New Jersey and one in north central Illinois.</t>
  </si>
  <si>
    <t>Pinus resinosa</t>
  </si>
  <si>
    <t>its native range in Canada east of the Rocky Mountains from Northwest Territories to Nova Scotia, and the northeast of the United States from Minnesota to Maine, with the southernmost part of the range just into northwest Indiana.</t>
  </si>
  <si>
    <t>native to most of Europe, and to Anatolia to the Caucasus, and also to parts of North Afric</t>
  </si>
  <si>
    <t>Fagaceae</t>
  </si>
  <si>
    <t>native to southeastern Europe and Asia Minor</t>
  </si>
  <si>
    <t>Acacia Senegal</t>
  </si>
  <si>
    <t>Acer saccharum</t>
  </si>
  <si>
    <t>&lt;1</t>
  </si>
  <si>
    <t>North america, Canada</t>
  </si>
  <si>
    <t>Eucalyptus gllogulus Labill.</t>
  </si>
  <si>
    <t>Flinders Island Australia</t>
  </si>
  <si>
    <t>Lauraceae</t>
  </si>
  <si>
    <t>Prunus africana</t>
  </si>
  <si>
    <t>Rosaceae</t>
  </si>
  <si>
    <t>timber and medicinal products, threatened species</t>
  </si>
  <si>
    <t>wet forest , moist highlands of sub-Saharan Africa; also dry Afromountains; altitude 900-3400m</t>
  </si>
  <si>
    <t>attention seedling stage, not germination</t>
  </si>
  <si>
    <t>Pinaceae</t>
  </si>
  <si>
    <t>Ternstroemia brasiliensis Cambess.</t>
  </si>
  <si>
    <t>Pentaphylacaceae</t>
  </si>
  <si>
    <t>Pires et al, 2009</t>
  </si>
  <si>
    <t>Restinga forest Brazil, state of San Paolo, north of Parana, altitude et plaine litorale?</t>
  </si>
  <si>
    <t>Pinus halepensis</t>
  </si>
  <si>
    <t>Greece until Moroccan atlantic coast</t>
  </si>
  <si>
    <t>island of east Agean sea and Crete</t>
  </si>
  <si>
    <t>Sycamore</t>
  </si>
  <si>
    <t>mapple</t>
  </si>
  <si>
    <t>Europe woodlands</t>
  </si>
  <si>
    <t>Fraxinus excelsior L.</t>
  </si>
  <si>
    <t>Acer pseudoplatanus L;</t>
  </si>
  <si>
    <t>ash</t>
  </si>
  <si>
    <t>&gt;20</t>
  </si>
  <si>
    <t>Tilki 2005</t>
  </si>
  <si>
    <t>Tyrky, Spain, 600-1000mm rain, 0-2700m altitude</t>
  </si>
  <si>
    <t>Iberian peninsula, Canary islands</t>
  </si>
  <si>
    <t>&lt;10</t>
  </si>
  <si>
    <t>Araucariaceae</t>
  </si>
  <si>
    <t>Dipterocarpaceae</t>
  </si>
  <si>
    <t>Meliaceae</t>
  </si>
  <si>
    <t>Anacardiaceae</t>
  </si>
  <si>
    <t>Combretaceae</t>
  </si>
  <si>
    <t>Sapindaceae</t>
  </si>
  <si>
    <t>northern and central U.S. hardwood forests</t>
  </si>
  <si>
    <t>Aceraceae</t>
  </si>
  <si>
    <t>jusqu'à 1 500 m d'altitude</t>
  </si>
  <si>
    <t>Oleaceae</t>
  </si>
  <si>
    <t>low?</t>
  </si>
  <si>
    <t>Betulaceae</t>
  </si>
  <si>
    <t>only tree native to Iceland and to Greenland</t>
  </si>
  <si>
    <t>species of pine native to Europe and Asia, ranging from Scotland, Ireland and Portugal in the west, east to eastern Siberia, south to the Caucasus Mountains, and as far north as well inside the Arctic Circle in Scandinavia (including Lapland). In the north of its range, it occurs from sea level to 1,000 m, while in the south of its range it is a high altitude mountain tree, growing at 1,200–2,600 m altitude.</t>
  </si>
  <si>
    <t>native to North America</t>
  </si>
  <si>
    <t>Platanaceae</t>
  </si>
  <si>
    <t>native to eastern North America found in mesophytic hardwood forests from Nova Scotia west to Minnesota, south to northern Florida, and southwest to eastern Texa</t>
  </si>
  <si>
    <t>a mountain tree ranging from central Nuristan in Afghanistan, through northern Pakistan and northern India to western Nepal at elevations from 800 m to 3000 m</t>
  </si>
  <si>
    <t>Ulmaceae</t>
  </si>
  <si>
    <t>native to Australia</t>
  </si>
  <si>
    <t>non-native occurrences in southern Europe (Galicia, Akamas, Cyprus, and Portugal), southern Africa, New Zealand, western United States (California), Hawaii and Macaronesia</t>
  </si>
  <si>
    <t>Myrtaceae</t>
  </si>
  <si>
    <t>sub-alpine or temperate tree of southeastern Australia</t>
  </si>
  <si>
    <t>Malvaceae–Tiliaceae</t>
  </si>
  <si>
    <t>Cecropiaceae</t>
  </si>
  <si>
    <t>Fabaceae</t>
  </si>
  <si>
    <t>coastal coral tree is an ideal garden plant</t>
  </si>
  <si>
    <t>Piperaceae</t>
  </si>
  <si>
    <t>Malvaceae</t>
  </si>
  <si>
    <t>native to southern Brazil north to southern Mexico, but is now found in many Latin American countries</t>
  </si>
  <si>
    <t xml:space="preserve"> Melastomataceae</t>
  </si>
  <si>
    <t>from Guatemala to Colombia</t>
  </si>
  <si>
    <t>estimations</t>
  </si>
  <si>
    <t>10?</t>
  </si>
  <si>
    <t>8?</t>
  </si>
  <si>
    <t>70?</t>
  </si>
  <si>
    <t>Argentina</t>
  </si>
  <si>
    <t>Mammoth russian</t>
  </si>
  <si>
    <t>Kaufman, 1969</t>
  </si>
  <si>
    <t>Phoenix</t>
  </si>
  <si>
    <t>Mwale et al, 1994</t>
  </si>
  <si>
    <t>SB246 (USA)</t>
  </si>
  <si>
    <t>S47 (France)</t>
  </si>
  <si>
    <t>CH301 (Zambie)</t>
  </si>
  <si>
    <t>Sorghum</t>
  </si>
  <si>
    <t>Brar et al, 1992</t>
  </si>
  <si>
    <t>Richardson-9112</t>
  </si>
  <si>
    <t>&lt;8,8</t>
  </si>
  <si>
    <t>Radford and Henzel, 1990</t>
  </si>
  <si>
    <t>several genotypes</t>
  </si>
  <si>
    <t>25-45 mg</t>
  </si>
  <si>
    <t>&lt;8</t>
  </si>
  <si>
    <t>Pearl millet</t>
  </si>
  <si>
    <t>Mortlock and Vanderlip, 1989</t>
  </si>
  <si>
    <t>senegal bulk millet</t>
  </si>
  <si>
    <t>segaoalane</t>
  </si>
  <si>
    <t>BK560 (India), Yemen (Yemen)</t>
  </si>
  <si>
    <t>7,5-10</t>
  </si>
  <si>
    <t>8 et 11%</t>
  </si>
  <si>
    <t>Covell et al, 1986</t>
  </si>
  <si>
    <t>Soyabean</t>
  </si>
  <si>
    <t>Pea</t>
  </si>
  <si>
    <t>Common bean</t>
  </si>
  <si>
    <t>TVx323601</t>
  </si>
  <si>
    <t>Annigeri</t>
  </si>
  <si>
    <t>Syrian local</t>
  </si>
  <si>
    <t>G2261</t>
  </si>
  <si>
    <t>Hatfield and Egli, 1974</t>
  </si>
  <si>
    <t>10 (elon hypocotyl)</t>
  </si>
  <si>
    <t>Cutler, Lee 68</t>
  </si>
  <si>
    <t>Cotton</t>
  </si>
  <si>
    <t>Topt elon 25</t>
  </si>
  <si>
    <t>Vetch</t>
  </si>
  <si>
    <t>Vicia faba L</t>
  </si>
  <si>
    <t>Assor</t>
  </si>
  <si>
    <t>1,8?</t>
  </si>
  <si>
    <t>Blacklow, 1972</t>
  </si>
  <si>
    <t>UH108</t>
  </si>
  <si>
    <t>Angus et al, 1981</t>
  </si>
  <si>
    <t>20 cvs</t>
  </si>
  <si>
    <t>11 cvs</t>
  </si>
  <si>
    <t>Oat</t>
  </si>
  <si>
    <t>8cvs</t>
  </si>
  <si>
    <t>Sesame</t>
  </si>
  <si>
    <t>3 cvs</t>
  </si>
  <si>
    <t>Kenaf</t>
  </si>
  <si>
    <t>Carberry, 1990</t>
  </si>
  <si>
    <t>Guatemala-4</t>
  </si>
  <si>
    <t>Hibiscus cannabinus L.</t>
  </si>
  <si>
    <t>élon hypo et racine : 9-10</t>
  </si>
  <si>
    <t>2 cvs</t>
  </si>
  <si>
    <t>Regina</t>
  </si>
  <si>
    <t>Gummerson, 1986</t>
  </si>
  <si>
    <t>Endive</t>
  </si>
  <si>
    <t>Cichorium intybus L.</t>
  </si>
  <si>
    <t>Corbineau et Come, 1990</t>
  </si>
  <si>
    <t>Zoom</t>
  </si>
  <si>
    <t>Kalmegh</t>
  </si>
  <si>
    <t>Papaver somniferum L</t>
  </si>
  <si>
    <t>Lettuce</t>
  </si>
  <si>
    <t>CIM-Megha (India,  Hyderabad)</t>
  </si>
  <si>
    <t>Grape hyacinth</t>
  </si>
  <si>
    <t>2?</t>
  </si>
  <si>
    <t>7?</t>
  </si>
  <si>
    <t>Opium poppy</t>
  </si>
  <si>
    <t>Onion</t>
  </si>
  <si>
    <t>Kurtar, 2010</t>
  </si>
  <si>
    <t>Galia, Hasanbey, Kirkagac</t>
  </si>
  <si>
    <t>Cucumber</t>
  </si>
  <si>
    <t>Pumpkin</t>
  </si>
  <si>
    <t>Beith alpha, Bafra</t>
  </si>
  <si>
    <t>Bafra</t>
  </si>
  <si>
    <t>T5</t>
  </si>
  <si>
    <t>PI</t>
  </si>
  <si>
    <t>Nantura</t>
  </si>
  <si>
    <t>Vegetables</t>
  </si>
  <si>
    <t>Tomato</t>
  </si>
  <si>
    <t>Melon</t>
  </si>
  <si>
    <t>Egg plant</t>
  </si>
  <si>
    <t>Carrot</t>
  </si>
  <si>
    <t>Balstora</t>
  </si>
  <si>
    <t>Wheeler and Ellis, 1991</t>
  </si>
  <si>
    <t>Italian ryegrass</t>
  </si>
  <si>
    <t xml:space="preserve">Lolium perenne L. </t>
  </si>
  <si>
    <t xml:space="preserve">Perennial ryegrass </t>
  </si>
  <si>
    <t>Mc William and Phillips, 1971</t>
  </si>
  <si>
    <t>Simon, 1981</t>
  </si>
  <si>
    <t>White mustard</t>
  </si>
  <si>
    <t>Schopfer et al, 1979</t>
  </si>
  <si>
    <t>Hill et al, 1985</t>
  </si>
  <si>
    <t>Oilseed rape</t>
  </si>
  <si>
    <t>Mohamed et al, 1988</t>
  </si>
  <si>
    <t>320-675</t>
  </si>
  <si>
    <t>1,9-7,6</t>
  </si>
  <si>
    <t>Oasis, Chadi, Kala, Sanio, IP8962, BK560, IP5248</t>
  </si>
  <si>
    <t>Peanut, groundnut</t>
  </si>
  <si>
    <t>30-36</t>
  </si>
  <si>
    <t>42-46</t>
  </si>
  <si>
    <t>8 à 13</t>
  </si>
  <si>
    <t>Faba bean</t>
  </si>
  <si>
    <t>Vicia faba L.</t>
  </si>
  <si>
    <t>Alfred</t>
  </si>
  <si>
    <t>Mungbean</t>
  </si>
  <si>
    <t>IBP-M79-17-79</t>
  </si>
  <si>
    <t>Fyfield and Gregory, 1989</t>
  </si>
  <si>
    <t>12,6 (opt 35)</t>
  </si>
  <si>
    <t>11,3 (radicle elongation)</t>
  </si>
  <si>
    <t>Martina</t>
  </si>
  <si>
    <t>&gt;=25</t>
  </si>
  <si>
    <t>11-12, leaf, stem</t>
  </si>
  <si>
    <t>Gorse</t>
  </si>
  <si>
    <t>Ulex europaeus L.</t>
  </si>
  <si>
    <t>Ivens, 1983</t>
  </si>
  <si>
    <t>hillside pasture near Palmerston North, New Zealand</t>
  </si>
  <si>
    <t>Acer platanoïdes L.</t>
  </si>
  <si>
    <t>Jensen, 2001</t>
  </si>
  <si>
    <t>Sands, 1989</t>
  </si>
  <si>
    <t>Sebago, Sequoia</t>
  </si>
  <si>
    <t>6-9 selon génotype</t>
  </si>
  <si>
    <t>23-31</t>
  </si>
  <si>
    <t>30-35</t>
  </si>
  <si>
    <t>landraces (10)</t>
  </si>
  <si>
    <t>Toselli and Casenave, 2002</t>
  </si>
  <si>
    <t>Guazuncho II INTA</t>
  </si>
  <si>
    <t>Potatoe tuber</t>
  </si>
  <si>
    <t>Potatoe seeds</t>
  </si>
  <si>
    <t>Alvarado and Bradford, 2005</t>
  </si>
  <si>
    <t>Jambon</t>
  </si>
  <si>
    <t>Ramin, 1997</t>
  </si>
  <si>
    <t>Shadegani, Isfahani</t>
  </si>
  <si>
    <t>Squirreltail</t>
  </si>
  <si>
    <t>Elymus elymoïdes</t>
  </si>
  <si>
    <t>Meyer et al, 2000</t>
  </si>
  <si>
    <t>Quinoa</t>
  </si>
  <si>
    <t>Chenopodium quinoa Willd.</t>
  </si>
  <si>
    <t>Jacobsen and Bach, 1998</t>
  </si>
  <si>
    <t>White and Montes, 1993</t>
  </si>
  <si>
    <t>29-34</t>
  </si>
  <si>
    <t>20 genotypes (mesoamerican and andean)</t>
  </si>
  <si>
    <t>Ferreira et al, 1997</t>
  </si>
  <si>
    <t>Alcade</t>
  </si>
  <si>
    <t>Common millet</t>
  </si>
  <si>
    <t>Foxtail millet</t>
  </si>
  <si>
    <t>Marshall and Squire, 1996</t>
  </si>
  <si>
    <t>Brunonia australis</t>
  </si>
  <si>
    <t>Calendrinia sp.</t>
  </si>
  <si>
    <t>Narman</t>
  </si>
  <si>
    <t>Hyton</t>
  </si>
  <si>
    <t>Rice</t>
  </si>
  <si>
    <t>Oryza sativa L.</t>
  </si>
  <si>
    <t>3 cvs indica-type</t>
  </si>
  <si>
    <t>10 (first leaves; topt 23)</t>
  </si>
  <si>
    <t>Korean genotypes</t>
  </si>
  <si>
    <t>Sunflower</t>
  </si>
  <si>
    <t>Flax</t>
  </si>
  <si>
    <t>Wheat</t>
  </si>
  <si>
    <t>Maize</t>
  </si>
  <si>
    <t>Hard wheat</t>
  </si>
  <si>
    <t>Barley</t>
  </si>
  <si>
    <t>upland variety, Farm relief, South Carolina</t>
  </si>
  <si>
    <t>33-36</t>
  </si>
  <si>
    <t>Arndt 1945</t>
  </si>
  <si>
    <t>Festuca arundinacea</t>
  </si>
  <si>
    <t>Bromus catharticus</t>
  </si>
  <si>
    <t>Tall Fescue</t>
  </si>
  <si>
    <t>1,71-2</t>
  </si>
  <si>
    <t>Solanum nigrum</t>
  </si>
  <si>
    <t>Elymus lanceolatus</t>
  </si>
  <si>
    <t>Thickspike wheatgrass</t>
  </si>
  <si>
    <t>Sandberg bluegrass</t>
  </si>
  <si>
    <t>Poa sandbergii</t>
  </si>
  <si>
    <t>Coolatai grass</t>
  </si>
  <si>
    <t>Indian Grass</t>
  </si>
  <si>
    <t>Switch grass</t>
  </si>
  <si>
    <t>Cave in Rock</t>
  </si>
  <si>
    <t>Big bluestem</t>
  </si>
  <si>
    <t>Andropogon gerardi</t>
  </si>
  <si>
    <t>Caucasian bluestem</t>
  </si>
  <si>
    <t>Bothriochloa caucasica</t>
  </si>
  <si>
    <t>Arundo donax</t>
  </si>
  <si>
    <t>invasive grass</t>
  </si>
  <si>
    <t>Crypantha minima</t>
  </si>
  <si>
    <t>endangered specie semi-arid great plains Canada</t>
  </si>
  <si>
    <t>Winterfat</t>
  </si>
  <si>
    <t>Krascheninnikovia Ianata</t>
  </si>
  <si>
    <t>Red fescue</t>
  </si>
  <si>
    <t>Larsen and Bibby, 2005</t>
  </si>
  <si>
    <t>Poa pratensis</t>
  </si>
  <si>
    <t>Cindereela, Symphony</t>
  </si>
  <si>
    <t>Andante, broadway</t>
  </si>
  <si>
    <t>Figaro, Taya</t>
  </si>
  <si>
    <t>References containing a lot of species</t>
  </si>
  <si>
    <t>Groups of species</t>
  </si>
  <si>
    <t>44 crops and cultivars</t>
  </si>
  <si>
    <t>Tropical trees</t>
  </si>
  <si>
    <t xml:space="preserve">36 Mediterranean annual species </t>
  </si>
  <si>
    <t>Köchy and Tielbörger, 2007</t>
  </si>
  <si>
    <t>31 wild scottish herbaceous + 4 crops</t>
  </si>
  <si>
    <t>Puga et al, 2011. Development cardinal temperatures of the planting-emergence stage for 11 forage grasses</t>
  </si>
  <si>
    <t>11 forage species (warm season and others)</t>
  </si>
  <si>
    <t>17 cool season grasses, 19 warm-season grasses and 18 forbs and shrubs, semi-arid rangelands</t>
  </si>
  <si>
    <t>Jordan GL, Haferkamp MR. 1989. Temperature responses and calculated heat units for germination of several range grasses and shrubs. Journal of range management, 42. 41-45.</t>
  </si>
  <si>
    <t>Ambrosia artemisiifolia</t>
  </si>
  <si>
    <t>Artemisia ordosica (Asteraceae)</t>
  </si>
  <si>
    <t>Bambara groundnut</t>
  </si>
  <si>
    <t>mono 1</t>
  </si>
  <si>
    <t>Brassica carinata</t>
  </si>
  <si>
    <t>ISCI7</t>
  </si>
  <si>
    <t>Sakanoue, 2010</t>
  </si>
  <si>
    <t>Timothy</t>
  </si>
  <si>
    <t>Cocksfoot</t>
  </si>
  <si>
    <t>Red clover</t>
  </si>
  <si>
    <t>White clover</t>
  </si>
  <si>
    <t>Lucerne</t>
  </si>
  <si>
    <t>Medicago sativa</t>
  </si>
  <si>
    <t>Trifolium pratense</t>
  </si>
  <si>
    <t>Sapporo</t>
  </si>
  <si>
    <t>Grasslands Huia</t>
  </si>
  <si>
    <t>Thor</t>
  </si>
  <si>
    <t>Hokuou</t>
  </si>
  <si>
    <t>Friend</t>
  </si>
  <si>
    <t>Waseaoba</t>
  </si>
  <si>
    <t>Aomani</t>
  </si>
  <si>
    <t>Barrel medick</t>
  </si>
  <si>
    <t>Black Medick</t>
  </si>
  <si>
    <t>Medicago lupulina</t>
  </si>
  <si>
    <t>Parragio</t>
  </si>
  <si>
    <t>Brunel et al, 2009</t>
  </si>
  <si>
    <t>Common ragweed</t>
  </si>
  <si>
    <t>Demay, 2012</t>
  </si>
  <si>
    <t>Sorghastrum nutans</t>
  </si>
  <si>
    <t>Upright Brome</t>
  </si>
  <si>
    <t>20?</t>
  </si>
  <si>
    <t>Europe (Portugal à Ecosse)</t>
  </si>
  <si>
    <t>pioneer legume shrub, considered as invasive</t>
  </si>
  <si>
    <t xml:space="preserve">Blue or sheep Fescue </t>
  </si>
  <si>
    <t>Poa or Desmazeria rigida</t>
  </si>
  <si>
    <t>Largo</t>
  </si>
  <si>
    <t>Agropyron elongatum</t>
  </si>
  <si>
    <t>José</t>
  </si>
  <si>
    <t>Bromus inermis</t>
  </si>
  <si>
    <t>Jordan, 1989</t>
  </si>
  <si>
    <t>Lincoln</t>
  </si>
  <si>
    <t>Elymus cinereus</t>
  </si>
  <si>
    <t>Giant Wildrye</t>
  </si>
  <si>
    <t>Coconio</t>
  </si>
  <si>
    <t>Elymus junceus</t>
  </si>
  <si>
    <t>Vinall</t>
  </si>
  <si>
    <t>cv commercial</t>
  </si>
  <si>
    <t>Russian Wildrye</t>
  </si>
  <si>
    <t>Agropyron tricophorum</t>
  </si>
  <si>
    <t>Agropyron intermedium</t>
  </si>
  <si>
    <t>Agropyron dasystachyum</t>
  </si>
  <si>
    <t>Agropyron riparium</t>
  </si>
  <si>
    <t>Agropyron inerme</t>
  </si>
  <si>
    <t>Agropyron desertorum</t>
  </si>
  <si>
    <t>Agropyron cristatum</t>
  </si>
  <si>
    <t>Luna</t>
  </si>
  <si>
    <t>Greenar</t>
  </si>
  <si>
    <t>Tegmar</t>
  </si>
  <si>
    <t>Critana</t>
  </si>
  <si>
    <t>Sodar</t>
  </si>
  <si>
    <t>Whitmar</t>
  </si>
  <si>
    <t>Nordan</t>
  </si>
  <si>
    <t>Fairway</t>
  </si>
  <si>
    <t>Poa ampla</t>
  </si>
  <si>
    <t>Sherman</t>
  </si>
  <si>
    <t>Eragrostis lehmaniana</t>
  </si>
  <si>
    <t>Eragrostis intermedia</t>
  </si>
  <si>
    <t>Eragrostis curvula</t>
  </si>
  <si>
    <t>Panicum coloratum</t>
  </si>
  <si>
    <t>Panicum antidotale</t>
  </si>
  <si>
    <t>Pennisetum setaceum</t>
  </si>
  <si>
    <t>Bouteloua curtipendula</t>
  </si>
  <si>
    <t>Bouteloua eriopoda</t>
  </si>
  <si>
    <t>Bouteloua gracilis</t>
  </si>
  <si>
    <t>Digitaria californica</t>
  </si>
  <si>
    <t>Cenchrus ciliaris</t>
  </si>
  <si>
    <t>Leptochloa dubia</t>
  </si>
  <si>
    <t>Ceratoides lanata</t>
  </si>
  <si>
    <t>Cochise</t>
  </si>
  <si>
    <t>A68</t>
  </si>
  <si>
    <t>L19</t>
  </si>
  <si>
    <t>A84</t>
  </si>
  <si>
    <t>Catalina</t>
  </si>
  <si>
    <t>A19189</t>
  </si>
  <si>
    <t>NM28</t>
  </si>
  <si>
    <t>A16154</t>
  </si>
  <si>
    <t>A130</t>
  </si>
  <si>
    <t>Sonora</t>
  </si>
  <si>
    <t>Hachita</t>
  </si>
  <si>
    <t>P15625</t>
  </si>
  <si>
    <t>commercial</t>
  </si>
  <si>
    <t>A14254</t>
  </si>
  <si>
    <t>Setaria macrostachya</t>
  </si>
  <si>
    <t>Bothriochloa ischaemum</t>
  </si>
  <si>
    <t>Sporolobus airoides</t>
  </si>
  <si>
    <t>P15626</t>
  </si>
  <si>
    <t>NM184</t>
  </si>
  <si>
    <t>Baccharis sarothroides</t>
  </si>
  <si>
    <t>Atriplex canescens</t>
  </si>
  <si>
    <t>Mimosa biuncifera</t>
  </si>
  <si>
    <t>Cowania stransburiana</t>
  </si>
  <si>
    <t>Ephedra viridis</t>
  </si>
  <si>
    <t>Atriplex semibaccata</t>
  </si>
  <si>
    <t>Prosopsis juliflora</t>
  </si>
  <si>
    <t>Fallugia paradoxa</t>
  </si>
  <si>
    <t>Accacia greggi</t>
  </si>
  <si>
    <t>Larrea tridenta</t>
  </si>
  <si>
    <t>Linum lewisii</t>
  </si>
  <si>
    <t>native from California</t>
  </si>
  <si>
    <t>Australian saltbush</t>
  </si>
  <si>
    <t>native from Australia</t>
  </si>
  <si>
    <t>Stansbury cliffrose</t>
  </si>
  <si>
    <t>Catclaw Acacia</t>
  </si>
  <si>
    <t>1,5 (germe un peu, 2%)</t>
  </si>
  <si>
    <t>Wilczek</t>
  </si>
  <si>
    <t>1,7; 2,2 (germe encore)</t>
  </si>
  <si>
    <t>Olivier and Annadale 1998</t>
  </si>
  <si>
    <t>invasive; phytoremediation</t>
  </si>
  <si>
    <t>shrub, revegetation of semi-arid areas; contains terpenoids against herbivors)</t>
  </si>
  <si>
    <t xml:space="preserve">Winterfat </t>
  </si>
  <si>
    <t>Eurotia lanata</t>
  </si>
  <si>
    <r>
      <t>Monocots</t>
    </r>
    <r>
      <rPr>
        <b/>
        <sz val="10"/>
        <rFont val="Calibri"/>
        <family val="2"/>
        <scheme val="minor"/>
      </rPr>
      <t xml:space="preserve"> (</t>
    </r>
    <r>
      <rPr>
        <sz val="11"/>
        <rFont val="Calibri"/>
        <family val="2"/>
        <scheme val="minor"/>
      </rPr>
      <t>n=10)</t>
    </r>
  </si>
  <si>
    <r>
      <t>Dicots except legumes</t>
    </r>
    <r>
      <rPr>
        <sz val="11"/>
        <rFont val="Calibri"/>
        <family val="2"/>
        <scheme val="minor"/>
      </rPr>
      <t xml:space="preserve"> (n=9)</t>
    </r>
  </si>
  <si>
    <r>
      <t>Legumes</t>
    </r>
    <r>
      <rPr>
        <sz val="11"/>
        <rFont val="Calibri"/>
        <family val="2"/>
        <scheme val="minor"/>
      </rPr>
      <t xml:space="preserve"> (n=11)</t>
    </r>
  </si>
  <si>
    <t>Triticum aestivum L.</t>
  </si>
  <si>
    <t>Hordeum vulgare L.</t>
  </si>
  <si>
    <t>Addae and Pearson, 1992</t>
  </si>
  <si>
    <t>Hartog, Rosella</t>
  </si>
  <si>
    <t>23-26</t>
  </si>
  <si>
    <t>Seefelt, Kidwell, Waller, 2002</t>
  </si>
  <si>
    <t>1.2-1.6</t>
  </si>
  <si>
    <t>Dürr (unpublished data)</t>
  </si>
  <si>
    <t>Edwall, Vanna, Wawawaï, Wampun, Express, Spillman</t>
  </si>
  <si>
    <t>Parent et al, 2010</t>
  </si>
  <si>
    <t>Azucena, IR64</t>
  </si>
  <si>
    <t>Sie et al., 1998</t>
  </si>
  <si>
    <t>Lee, Lee, Kwon, 2002</t>
  </si>
  <si>
    <t>Trugdill, Squire, Thompson, 2000</t>
  </si>
  <si>
    <t>Pinthus and Rosenblum, 1961</t>
  </si>
  <si>
    <t>Foti et al, 2002</t>
  </si>
  <si>
    <t>Kamkar et al., 2006</t>
  </si>
  <si>
    <t>Squire, 1989</t>
  </si>
  <si>
    <t>Triticum turgidum L.</t>
  </si>
  <si>
    <t>Avena sativa L.</t>
  </si>
  <si>
    <t>Zea mays L.</t>
  </si>
  <si>
    <t>Sorghum bicolor L. (Moench)</t>
  </si>
  <si>
    <t>ESA Angers (unpublished data)</t>
  </si>
  <si>
    <t>Panicum miliaceum L.</t>
  </si>
  <si>
    <t>Setaria italica (L.) P. Beauv.</t>
  </si>
  <si>
    <t>Dürr and Boiffin, 1995</t>
  </si>
  <si>
    <t>Sugar beet</t>
  </si>
  <si>
    <t>Beta vulgaris L.</t>
  </si>
  <si>
    <t>GEVES-SNES Angers (unpublished data)</t>
  </si>
  <si>
    <t>Brassica napus L.</t>
  </si>
  <si>
    <t>Helianthus annuus L.</t>
  </si>
  <si>
    <t>Linum usitatissimum L.</t>
  </si>
  <si>
    <t>Gossypium hirsutum L.</t>
  </si>
  <si>
    <t>Sesamum indicum L.</t>
  </si>
  <si>
    <t>Solanum tuberosum L.</t>
  </si>
  <si>
    <t>Bruckler, 1983</t>
  </si>
  <si>
    <t>Pennisetum glaucum (L.) R. Br. or typhoïdes S and H</t>
  </si>
  <si>
    <t>Raveneau et al, 2011</t>
  </si>
  <si>
    <t>Pisum sativum L.</t>
  </si>
  <si>
    <t xml:space="preserve">Bierhuizen and Wagenvoort, 1974 </t>
  </si>
  <si>
    <t>Phaseolus vugaris L.</t>
  </si>
  <si>
    <t>Glycine max L.</t>
  </si>
  <si>
    <t>Lens culinaris medik.</t>
  </si>
  <si>
    <t xml:space="preserve"> Plant list accepted Latin name</t>
  </si>
  <si>
    <t>Lupinus angustifolius L.</t>
  </si>
  <si>
    <t>Cicer arietinum L.</t>
  </si>
  <si>
    <t>Flamingo</t>
  </si>
  <si>
    <t>Vignia subterranea L. Verdc.</t>
  </si>
  <si>
    <t>Vignia (unguiculata L.) Walp.</t>
  </si>
  <si>
    <t>Vignia radiata (L.) R. Wilczek</t>
  </si>
  <si>
    <t>Ellis and Barrett, 1994</t>
  </si>
  <si>
    <t>Dracup et al., 1993</t>
  </si>
  <si>
    <t>Mohamed, Clark, Hong, 1988</t>
  </si>
  <si>
    <t>Massawe, Massam-Ali, Roberts, 2003</t>
  </si>
  <si>
    <t>Dumur, Pilbeam, Craigon et al, 1990</t>
  </si>
  <si>
    <t>De, Kar, 1994</t>
  </si>
  <si>
    <t>Arachis hypogaea L.</t>
  </si>
  <si>
    <t>11.5-12.3</t>
  </si>
  <si>
    <t>hybrid DEA</t>
  </si>
  <si>
    <t>Bouaziz, Bruckler, 1989</t>
  </si>
  <si>
    <t xml:space="preserve">Arndt, 1945 </t>
  </si>
  <si>
    <t>Simao, Takaki, Cardoso 2007</t>
  </si>
  <si>
    <t>Orozco-Segovia et al 1996</t>
  </si>
  <si>
    <t>Bierhuizen and Wagenvoort, 1974</t>
  </si>
  <si>
    <t>Finch-Savage, Steckel, Phelps, 1998</t>
  </si>
  <si>
    <t>Tamet et al, 1996</t>
  </si>
  <si>
    <t>Rowse and Finch-Savage, 2003</t>
  </si>
  <si>
    <t>Dahal, Bradford, Jones, 1990</t>
  </si>
  <si>
    <t>Finch-Savage and Phelps, 1993</t>
  </si>
  <si>
    <t>Pimpini, Filippini, Gionquinto, 1993</t>
  </si>
  <si>
    <t>Doussi and Thanos, 2002</t>
  </si>
  <si>
    <t>Cave et al, 2011</t>
  </si>
  <si>
    <t>Kumar, 2011</t>
  </si>
  <si>
    <t>Daucus carota L.</t>
  </si>
  <si>
    <t>Allium cepa L.</t>
  </si>
  <si>
    <t>Lycopersicum esculentum L.</t>
  </si>
  <si>
    <t>Cucumis melo L.</t>
  </si>
  <si>
    <t>Cucumis sativus L.</t>
  </si>
  <si>
    <t>Solanum melongena L.</t>
  </si>
  <si>
    <t>Wild leek</t>
  </si>
  <si>
    <t>Allium ampeloprasum L.</t>
  </si>
  <si>
    <t>Lactuca sativa L.</t>
  </si>
  <si>
    <t>Tassel hyacinth</t>
  </si>
  <si>
    <t>Sweet orange</t>
  </si>
  <si>
    <r>
      <t xml:space="preserve">Fruits </t>
    </r>
    <r>
      <rPr>
        <sz val="11"/>
        <rFont val="Calibri"/>
        <family val="2"/>
        <scheme val="minor"/>
      </rPr>
      <t>(n=1)</t>
    </r>
  </si>
  <si>
    <t>Citrus sinensis (L.) Osbeck</t>
  </si>
  <si>
    <t>Andrographis paniculata (Burm. F.) Nees</t>
  </si>
  <si>
    <r>
      <t xml:space="preserve">Flowers </t>
    </r>
    <r>
      <rPr>
        <sz val="11"/>
        <color theme="1"/>
        <rFont val="Calibri"/>
        <family val="2"/>
        <scheme val="minor"/>
      </rPr>
      <t>(n=3)</t>
    </r>
  </si>
  <si>
    <t>Muscari neglectum Guss ex Ten.</t>
  </si>
  <si>
    <t>Muscari comosum (L.) Mill. Or Leopoldia comosa (L.) Parl.</t>
  </si>
  <si>
    <t>Cucurbita moshata Duchesne</t>
  </si>
  <si>
    <r>
      <t>Vegetables</t>
    </r>
    <r>
      <rPr>
        <sz val="14"/>
        <rFont val="Calibri"/>
        <family val="2"/>
        <scheme val="minor"/>
      </rPr>
      <t xml:space="preserve"> </t>
    </r>
    <r>
      <rPr>
        <sz val="11"/>
        <rFont val="Calibri"/>
        <family val="2"/>
        <scheme val="minor"/>
      </rPr>
      <t>(n=10)</t>
    </r>
  </si>
  <si>
    <t>Sylvestre Bishoff</t>
  </si>
  <si>
    <t>Madrigal, Spain</t>
  </si>
  <si>
    <r>
      <t xml:space="preserve">Cactaceae </t>
    </r>
    <r>
      <rPr>
        <sz val="11"/>
        <color theme="1"/>
        <rFont val="Calibri"/>
        <family val="2"/>
        <scheme val="minor"/>
      </rPr>
      <t>(n=7)</t>
    </r>
  </si>
  <si>
    <r>
      <t xml:space="preserve">Agavacea </t>
    </r>
    <r>
      <rPr>
        <sz val="11"/>
        <color theme="1"/>
        <rFont val="Calibri"/>
        <family val="2"/>
        <scheme val="minor"/>
      </rPr>
      <t>(n=1)</t>
    </r>
  </si>
  <si>
    <t>Garcia-Huidobro, Monteith, Squire, 1982</t>
  </si>
  <si>
    <t>Kamkar et al, 2012</t>
  </si>
  <si>
    <r>
      <t xml:space="preserve">Medicinals </t>
    </r>
    <r>
      <rPr>
        <sz val="12"/>
        <color theme="1"/>
        <rFont val="Calibri"/>
        <family val="2"/>
        <scheme val="minor"/>
      </rPr>
      <t>(n=2)</t>
    </r>
  </si>
  <si>
    <t>Jordan and Haferkamp, 1989</t>
  </si>
  <si>
    <t>Tb emer</t>
  </si>
  <si>
    <t>Tb 50% germ</t>
  </si>
  <si>
    <t>TT 50% germ</t>
  </si>
  <si>
    <t>Meaning</t>
  </si>
  <si>
    <t>English common name or latin name when no known common name</t>
  </si>
  <si>
    <t>Complete latin name given in Plant list on Kew royal Botanical Gardens</t>
  </si>
  <si>
    <t>Literature refences where the values were found</t>
  </si>
  <si>
    <t>Base temperature for germination (obtained for 50% germination excepted when it is indicated)</t>
  </si>
  <si>
    <t>Standard error on base temperature calculation when available</t>
  </si>
  <si>
    <t>Cumulative thermal time needed to reach 50% germination</t>
  </si>
  <si>
    <t>Optimum temperature for germination</t>
  </si>
  <si>
    <t>Difference between Tb and Topt</t>
  </si>
  <si>
    <t>Maximum value of temperature over which germination cannot occur anymore</t>
  </si>
  <si>
    <t>Base water potential value for germination (obtained for 50% germination)</t>
  </si>
  <si>
    <t>Variable</t>
  </si>
  <si>
    <t>Base temperature calcultade for seedling emergence</t>
  </si>
  <si>
    <t>TT 50% emerg</t>
  </si>
  <si>
    <t>Cumulative thermal time needed to reach 50% emergence</t>
  </si>
  <si>
    <t>Tb recorded for other vegetative stages</t>
  </si>
  <si>
    <t>Tb 50% germ(caution : 30% for these species)</t>
  </si>
  <si>
    <t>TT 50% germ (caution : 30% for these species)</t>
  </si>
  <si>
    <t>Name of the studied cultivar(s) when given</t>
  </si>
  <si>
    <t>Lewis flax, blue flax or prairie flax</t>
  </si>
  <si>
    <t>Kentuckie bluegrass</t>
  </si>
  <si>
    <t>Hard bluegrass, ferngrass</t>
  </si>
  <si>
    <t>Rough-stalked meadow-grass</t>
  </si>
  <si>
    <t>Big bluegrass</t>
  </si>
  <si>
    <t xml:space="preserve">Wavy hairgrass </t>
  </si>
  <si>
    <t xml:space="preserve">Velvet grass </t>
  </si>
  <si>
    <t>Sweet vernal grass, holy grass, vanilla grass or buffalo grass</t>
  </si>
  <si>
    <t>Barren Brome</t>
  </si>
  <si>
    <t>Heath false brome</t>
  </si>
  <si>
    <t>Tall Wheatgrass</t>
  </si>
  <si>
    <t>Colonial bentgrass</t>
  </si>
  <si>
    <t>Smooth brome</t>
  </si>
  <si>
    <t>Prairie Junegrass</t>
  </si>
  <si>
    <t>Panicum virgatum</t>
  </si>
  <si>
    <t>Trifolium repens</t>
  </si>
  <si>
    <r>
      <t xml:space="preserve">Legumes </t>
    </r>
    <r>
      <rPr>
        <sz val="11"/>
        <rFont val="Calibri"/>
        <family val="2"/>
        <scheme val="minor"/>
      </rPr>
      <t>(n=6)</t>
    </r>
  </si>
  <si>
    <r>
      <t xml:space="preserve">Monocots </t>
    </r>
    <r>
      <rPr>
        <sz val="11"/>
        <rFont val="Calibri"/>
        <family val="2"/>
        <scheme val="minor"/>
      </rPr>
      <t>(n=53)</t>
    </r>
  </si>
  <si>
    <t>Tb elon coleo and root 9; Topt 32, Tmax 40</t>
  </si>
  <si>
    <t>Rescuegrass</t>
  </si>
  <si>
    <t>Dorsainvil et al,  2005</t>
  </si>
  <si>
    <t>Patané, Tringali 2011</t>
  </si>
  <si>
    <t xml:space="preserve"> Appar</t>
  </si>
  <si>
    <t>Hadas, 1975</t>
  </si>
  <si>
    <t>Fayaud, 2012</t>
  </si>
  <si>
    <t>Dorsainvil, unpublished data</t>
  </si>
  <si>
    <t>Larsen et al, 2004</t>
  </si>
  <si>
    <t>Hardegree and van Vactor,1999</t>
  </si>
  <si>
    <t>Hsu, Nelson, Matches, 1985</t>
  </si>
  <si>
    <t>Lolium multiflorum Lam.</t>
  </si>
  <si>
    <t>Phleum pratense L.</t>
  </si>
  <si>
    <t>Family</t>
  </si>
  <si>
    <t xml:space="preserve"> Latin name</t>
  </si>
  <si>
    <t>perennial shrub north america</t>
  </si>
  <si>
    <t>Winterfat, chenopodiacea</t>
  </si>
  <si>
    <t xml:space="preserve">Desert broom </t>
  </si>
  <si>
    <t>Fourwing saltbush, chenopodiacea</t>
  </si>
  <si>
    <t>Bai, Booth, Romo, 1999</t>
  </si>
  <si>
    <t xml:space="preserve">Mormon tea </t>
  </si>
  <si>
    <t>Giant cane</t>
  </si>
  <si>
    <t>Creosote bush</t>
  </si>
  <si>
    <t>Hyparrhenia hirta</t>
  </si>
  <si>
    <t>del Monte, Tarquis 1997</t>
  </si>
  <si>
    <t>Chejara et al, 2008</t>
  </si>
  <si>
    <t>Shrestha et al, 1999</t>
  </si>
  <si>
    <t>Graziani, Stimans 2009</t>
  </si>
  <si>
    <t>Wei, Bai, Henderson,2009</t>
  </si>
  <si>
    <t>Zheng et al, 2005</t>
  </si>
  <si>
    <t>Black nightshade</t>
  </si>
  <si>
    <t>poison, medicinal</t>
  </si>
  <si>
    <t>medicinal</t>
  </si>
  <si>
    <t>Tiny cryptanthe</t>
  </si>
  <si>
    <r>
      <t xml:space="preserve">Species </t>
    </r>
    <r>
      <rPr>
        <sz val="11"/>
        <rFont val="Calibri"/>
        <family val="2"/>
        <scheme val="minor"/>
      </rPr>
      <t>(n=8)</t>
    </r>
  </si>
  <si>
    <t>Mesquite tree</t>
  </si>
  <si>
    <t xml:space="preserve">invasive C4 grass </t>
  </si>
  <si>
    <t>Wang et al, 2006</t>
  </si>
  <si>
    <t xml:space="preserve">Dry tropics, temperate forests, boreal bushes </t>
  </si>
  <si>
    <t>Sacandé, Pritchard, Dudley 2004</t>
  </si>
  <si>
    <t>Windauer et al, 2011</t>
  </si>
  <si>
    <t>Boydak, Düruk, Tülkü 2003</t>
  </si>
  <si>
    <t>Thanos, Skordilis 1987</t>
  </si>
  <si>
    <t>Escudero, Perez-Garcia, Luzurlaga  2002</t>
  </si>
  <si>
    <t>Black, Elhadi 1990</t>
  </si>
  <si>
    <t>Lopez et al, 2000</t>
  </si>
  <si>
    <t>Farmer 1997</t>
  </si>
  <si>
    <t>Bloomberg et al, 2009</t>
  </si>
  <si>
    <t>(calculation from germination percentages not rates)</t>
  </si>
  <si>
    <t>(calculation from Mean Germination Times variations)</t>
  </si>
  <si>
    <t>El-Kassaby and Edwards,2001</t>
  </si>
  <si>
    <t>Hobbie, Chapin 1998</t>
  </si>
  <si>
    <t>Pinus brutia tenore</t>
  </si>
  <si>
    <t>oak</t>
  </si>
  <si>
    <t>chestnut</t>
  </si>
  <si>
    <t>Norway mapple</t>
  </si>
  <si>
    <t>Latin name</t>
  </si>
  <si>
    <r>
      <rPr>
        <i/>
        <sz val="11"/>
        <color theme="1"/>
        <rFont val="Calibri"/>
        <family val="2"/>
        <scheme val="minor"/>
      </rPr>
      <t>Salix lutea</t>
    </r>
    <r>
      <rPr>
        <sz val="11"/>
        <color theme="1"/>
        <rFont val="Calibri"/>
        <family val="2"/>
        <scheme val="minor"/>
      </rPr>
      <t xml:space="preserve"> (tree willow)</t>
    </r>
  </si>
  <si>
    <r>
      <rPr>
        <i/>
        <sz val="11"/>
        <color theme="1"/>
        <rFont val="Calibri"/>
        <family val="2"/>
        <scheme val="minor"/>
      </rPr>
      <t xml:space="preserve">Salix exigua </t>
    </r>
    <r>
      <rPr>
        <sz val="11"/>
        <color theme="1"/>
        <rFont val="Calibri"/>
        <family val="2"/>
        <scheme val="minor"/>
      </rPr>
      <t>(coyotte willow)</t>
    </r>
  </si>
  <si>
    <r>
      <rPr>
        <i/>
        <sz val="11"/>
        <color theme="1"/>
        <rFont val="Calibri"/>
        <family val="2"/>
        <scheme val="minor"/>
      </rPr>
      <t>Pinus sylvestris</t>
    </r>
    <r>
      <rPr>
        <sz val="11"/>
        <color theme="1"/>
        <rFont val="Calibri"/>
        <family val="2"/>
        <scheme val="minor"/>
      </rPr>
      <t xml:space="preserve"> (scots pine)</t>
    </r>
  </si>
  <si>
    <r>
      <rPr>
        <i/>
        <sz val="11"/>
        <color theme="1"/>
        <rFont val="Calibri"/>
        <family val="2"/>
        <scheme val="minor"/>
      </rPr>
      <t>Morus rubra</t>
    </r>
    <r>
      <rPr>
        <sz val="11"/>
        <color theme="1"/>
        <rFont val="Calibri"/>
        <family val="2"/>
        <scheme val="minor"/>
      </rPr>
      <t xml:space="preserve"> (red mulberry)</t>
    </r>
  </si>
  <si>
    <t>Apache-plume, flowers</t>
  </si>
  <si>
    <t>Wait-a-minute Bush</t>
  </si>
  <si>
    <t>white spruce</t>
  </si>
  <si>
    <t>balsam poplar</t>
  </si>
  <si>
    <t>quaking aspen</t>
  </si>
  <si>
    <t>McCarragher, Goldblum, Rigg 2011</t>
  </si>
  <si>
    <t>Jinks, Willoughby, Baker, 2006</t>
  </si>
  <si>
    <r>
      <t xml:space="preserve">Wet tropical trees </t>
    </r>
    <r>
      <rPr>
        <sz val="12"/>
        <color theme="1"/>
        <rFont val="Calibri"/>
        <family val="2"/>
        <scheme val="minor"/>
      </rPr>
      <t>(n=89)</t>
    </r>
  </si>
  <si>
    <r>
      <t xml:space="preserve">Dicots </t>
    </r>
    <r>
      <rPr>
        <b/>
        <sz val="10"/>
        <rFont val="Calibri"/>
        <family val="2"/>
        <scheme val="minor"/>
      </rPr>
      <t>(n=19)</t>
    </r>
  </si>
  <si>
    <t>Ahola V, Leinonen K. 1999. Responses of Betula pendula, Picea abies, and Pinus sylvestris seeds to red/far-red ratios as affected by moist chilling and germination temperature. Canadian Journal of Forest Research-Revue Canadienne De Recherche Forestiere 29, 1709-1717.</t>
  </si>
  <si>
    <t>Almqvist C, Bergsten U, Bondesson L, Eriksson U. 1998. Predicting germination capacity of Pinus sylvestris and Picea abies seeds using temperature data from weather stations. Canadian Journal of Forest Research-Revue Canadienne De Recherche Forestiere 28, 1530-1535.</t>
  </si>
  <si>
    <t>Baron FJ. 1978. Moisture and temperature in relation to seed structure and germination sugar pine (Pinus lambertiana Dougl). American Journal of Botany 65, 804-810.</t>
  </si>
  <si>
    <t>Battaglia M. 1993. Seed germination physiology of Eucalyptus delegatensis R. T. Baker in Tasmania. Australian Journal of Botany 41, 119-136.</t>
  </si>
  <si>
    <t>Battaglia M. 1997. Seed germination model for Eucalytpus delegatensis provenances germinating under conditions of variable temperature and water potential. Australian Journal of Plant Physiology 24, 69-79.</t>
  </si>
  <si>
    <t>Black RA, Elhadi FM. 1992. Presowing treatments of Acacia Senegal seed germination and growth. Tropical Agriculture 69, 15-20.</t>
  </si>
  <si>
    <t>Bloomberg M, Sedcole JR, Mason EG, Buchan G. 2009. Hydrothermal time germination models for radiata pine (Pinus radiata D. Don). Seed Science Research 19, 171-182.</t>
  </si>
  <si>
    <t>Boydaak M, Dürük HS, Tülkü F, M A. 2003. Effects of Water Stress on Germination in Six Provenances of Pinus brutia Seeds from Different Bioclimatic Zones in Turkey. Turkish Journal of  Agriculture and  Forestry 27, 91-97.</t>
  </si>
  <si>
    <t>Burton PJ, Bazzaz FA. 1991. Tree seedling emergence on interactive temperature and moisture gradients and in patches of old-field vegetation. American Journal of Botany 78, 131-149.</t>
  </si>
  <si>
    <t>Calamassi R, Falusi M, Tocci A. 1984. Effects of germination temperature and stratification on the seed-germination of pinus-halepensis mill. Silvae Genetica 33, 133-139.</t>
  </si>
  <si>
    <t>Cetnarski R, de Carvalho RIN. 2009. Sample matter amount, substrate type and temperature for seed germination test of Eucalyptus dunnii maiden. Ciencia Florestal 19, 257-265.</t>
  </si>
  <si>
    <t>Daws MI, Burslem D, Crabtree LM, Kirkman P, Mullins CE, Dalling JW. 2002. Differences in seed germination responses may promote coexistence of four sympatric Piper species. Functional Ecology 16, 258-267.</t>
  </si>
  <si>
    <t>Daws MI, Crabtree LM, Dalling JW, Mullins CE, Burslem D. 2008. Germination Responses to Water Potential in Neotropical Pioneers Suggest Large-seeded Species Take More Risks. Annals of Botany 102, 945-951.</t>
  </si>
  <si>
    <t>De Atrip N, O'Reilly C, Bannon F. 2007. Target seed moisture content, chilling and priming pretreatments influence germination temperature response in Alnus glutinosa and Betula pubescens. Scandinavian Journal of Forest Research 22, 273-279.</t>
  </si>
  <si>
    <t>El-Kassaby YA, Edwards DG, W. 2001. Germination ecololgy in mountain hemlock (Tsuga mertensiana Bong. Carr.). Forest ecology and Manangement 144, 183-188.</t>
  </si>
  <si>
    <t>Escudero A, Pérez-Garcia F, Luzurlaga AL. 2002. Effects of light, temperature and population variability on the germination of seven Spanish pines. Seed Science Research 12, 261-271.</t>
  </si>
  <si>
    <t>Farmer RE, ed. 1997. Seed ecophysiology of temperate and boreal zone forest trees Germination and establishment: temperature, water and light. Delray beach, Florida.</t>
  </si>
  <si>
    <t>Flannigan MD, Woodward FI. 1993. A laboratory study of the effect of temperature on red pine seed-germination. Forest Ecology and Management 62, 145-156.</t>
  </si>
  <si>
    <t>Hobbie SE, Chapin FS. 1998. An experimental test of limits to tree establishment in Arctic tundra. Journal of Ecology 86, 449-461.</t>
  </si>
  <si>
    <t>Jensen M. 2001. Temperature relations of germination in Acer platanoides L. seeds. Scandinavian Journal of Forest Research 16, 404-414.</t>
  </si>
  <si>
    <t>Jinks RL, Willoughby I, Baker C. 2006. Direct seeding of ash (Fraxinus excelsior L.) and sycamore (Acer pseudoplatanus L.): The effects of sowing date, pre-emergent herbicides, cultivation, and protection on seedling emergence and survival. Forest Ecology and Management 237, 373-386.</t>
  </si>
  <si>
    <t>Kashiwagi Y. 1991. Successional development from stands of Miscanthus sinensis to stands of Pinus densiflora and elements of microclimates. The seed germination and seedling establishment conditions of P. densiflora. Theoretical and Applied Climatology 43, 149-158.</t>
  </si>
  <si>
    <t>Kashiwagi Y. 1991. The geographical-distribution of the potential for seed germination and seedling establishment of Pinus densiflora in Japan as influenced by soil and air temperatures. Theoretical and Applied Climatology 43, 205-209.</t>
  </si>
  <si>
    <t>Kaufman M. 1969. Effects of water potential on germination of lettuce, sunflower and citrus seeds. Canadian Journal of Botany-Revue Canadienne De Botanique 47, 1761-1764.</t>
  </si>
  <si>
    <t>Khurana E, Singh JS. 2001. Ecology of seed and seedling growth for conservation and restoration of tropical dry forest: a review. Environmental Conservation 28, 39-52.</t>
  </si>
  <si>
    <t>Loacker K, Kofler W, Pagitz K, Oberhuber W. 2007. Spread of walnut (Juglans regia L.) in an Alpine valley is correlated with climate warming. Flora 202, 70-78.</t>
  </si>
  <si>
    <t>Lopez M, Humara JM, Casares A, Majada J. 2000. The effect of temperature and water stress on laboratory germination of Eucalyptus globulus Labill. seeds of different sizes. Annals of Forest Science 57, 245-250.</t>
  </si>
  <si>
    <t>McCarragher SR, Goldblum D, Rigg LS. 2011. Geographic variation of germination, growth, and mortality in sugar maple (Acer saccharum): common garden and reciprocal dispersal experiments. Physical Geography 32, 1-21.</t>
  </si>
  <si>
    <t>Malcolm PJ, Holford P, McGlasson WB, Newman S. 2003. Temperature and seed weight affect the germination of peach rootstock seeds and the growth of rootstock seedlings. Scientia Horticulturae 98, 247-256.</t>
  </si>
  <si>
    <t>Milbau A, Graae BJ, Shevtsova A, Nijs I. 2009. Effects of a warmer climate on seed germination in the subarctic. Annals of Botany 104, 287-296.</t>
  </si>
  <si>
    <t>Muller E, Cooper EJ, Alsos IG. 2011. Germinability of arctic plants is high in perceived optimal conditions but low in the field. Botany-Botanique 89, 337-348.</t>
  </si>
  <si>
    <t>Nkang A. 2002. Carbohydrate composition during seed development and germination in two sub-tropical rainforest tree species (Erythrina caffra and Guilfoylia monostylis). Journal of Plant Physiology 159, 473-483.</t>
  </si>
  <si>
    <t>Orozco Segovia A, Ganzalez Zertuche L, Mendoza A, Orozco S. 1996. A mathematical model that uses Gaussian distribution to analyze the germination of Manfreda brachystachya (Agavaceae) in a thermogradient. Physiologia Plantarum 98, 431-438.</t>
  </si>
  <si>
    <t>Parmar RS, McLendon BD, McClendon RW, Dougherty PM. 1992. Simulation of southern pine seed germination in a nursery. Transactions of the Asae 35, 2021-2026.</t>
  </si>
  <si>
    <t>Phartyal SS, Godefroid S, Koedam N. 2009. Seed development and germination ecophysiology of the invasive tree Prunus serotina (Rosaceae) in a temperate forest in Western Europe. Plant Ecology 204, 285-294.</t>
  </si>
  <si>
    <t>Phartyal SS, Thapliyal RC, Nayal JS, Rawat MMS, Joshi G. 2003. The influences of temperatures on seed germination rate in Himalayan elm (Ulmus wallichiana). Seed Science and Technology 31, 83-93.</t>
  </si>
  <si>
    <t>Pires LA, Cardoso VJM, Joly CA, Rodrigues RR. 2009. Germination of Ternstroemia brasiliensis Cambess. (Pentaphylacaceae) from a Restinga Forest. Acta Botanica Brasilica 23, 57-66.</t>
  </si>
  <si>
    <t>Pires LA, Cardoso VJM, Joly CA, Rodrigues RR. 2009. Germination of Ocotea pulchella (Nees) Mez (Lauraceae) seeds in laboratory and natural restinga environment conditions. Brazilian Journal of Biology 69, 935-942.</t>
  </si>
  <si>
    <t>Pritchard HW, Manger KR. 1990. Quantal response of fruit and seed-germination rate in Quercus robur L and Castanea sativa Mill to constant temperatures and photon dose. Journal of Experimental Botany 41, 1549-1557.</t>
  </si>
  <si>
    <t>Pritchard HW, Tompsett PB, Manger KR. 1996. Development of a thermal time model for the quantification of dormancy loss in Aesculus hippocastanum seeds. Seed Science Research 6, 127-135.</t>
  </si>
  <si>
    <t>Ramirez-Valiente JA, Valladares F, Gil L, Aranda I. 2009. Population differences in juvenile survival under increasing drought are mediated by seed size in cork oak (Quercus suber L.). Forest Ecology and Management 257, 1676-1683.</t>
  </si>
  <si>
    <t>Sacande M, Pritchard HW, Dudley AE. 2004. Germination and storage characteristics of Prunus africana seeds. New Forests 27, 239-250.</t>
  </si>
  <si>
    <t>Schutz W, Milberg P, Lamont BB. 2002. Germination requirements and seedling responses to water availability and soil type in four eucalypt species. Acta Oecologica International Journal of Ecology 23, 23-30.</t>
  </si>
  <si>
    <t>Simao E, Takaki M, Cardoso VJM. 2010. Germination response of Hylocereus setaceus (Salm-Dyck ex DC.) Ralf Bauer (Cactaceae) seeds to temperature and reduced water potentials. Brazilian Journal of Biology 70, 135-144.</t>
  </si>
  <si>
    <t>Thanos CA, Skordilis A. 1987. The effects of light, temperature and osmotic-stress on the germination of Pinus halepensis and Pinus brutia seeds. Seed Science and Technology 15, 163-174.</t>
  </si>
  <si>
    <t>Thomas PA, Wein RW. 1985. Water availability and the comparative emergence of four conifer species. Canadian Journal of Botany 63, 1740-1746.</t>
  </si>
  <si>
    <t>Thompson PB, Kemp R. 1996. Database of Tropical tree seed research (DATABATTS). Wakehurst place: Royal Botanical Gardens Kew, 263 p.</t>
  </si>
  <si>
    <t>Tilki F, Dirik H. 2007. Seed germination of three provenances of Pinus brutia (Ten.) as influenced by stratification, temperature and water stress. Journal of Environmental Biology 28, 133-136.</t>
  </si>
  <si>
    <t>Tilki F. 2005. Seed germination and radicle development in six provenances of Pinus sylvestris L. under water stress. Israel Journal of Plant Sciences 53, 29-33.</t>
  </si>
  <si>
    <t>Tremblay MF, Mauffette Y, Bergeron Y. 1996. Germination responses of northern red maple (Acer rubrum) populations. Forest Science 42, 154-159.</t>
  </si>
  <si>
    <t xml:space="preserve">Tompsett PB, Kemp R. 1996. DABATTS - database of tropical tree seed research with special reference to the Dipterocarpaceae, Meliaceae and Araucariaceae - user manual. 28pp. Royal Botanic Gardens. Kew, UK. [Manual] [Informal publications] </t>
  </si>
  <si>
    <t>Vansplunder I, Coops H, Voesenek L, Blom C. 1995. Establishment of alluvial forest species in floodplains - the role of dispersal timing, germination characteristics and water-level fluctuations. Acta Botanica Neerlandica 44, 269-278.</t>
  </si>
  <si>
    <t>Wahid N, El Hadrami I, Boulli A. 2007. Germinal variability of seeds in some Moroccan maritime pine (Pinus pinaster Ait.) under controlled conditions. Acta Botanica Gallica 154, 7-19.</t>
  </si>
  <si>
    <t>Walck JL, Hidayati SN, Dixon KW, Thompson K, Poschlod P. 2011. Climate change and plant regeneration from seed. Global Change Biology 17, 2145-2161.</t>
  </si>
  <si>
    <t>Wang RJ, Bai YG, Low NH, Tanino K. 2006. Seed size variation in cold and freezing tolerance during seed germination of winterfat (Krascheninnikovia lanata) (Chenopodiaceae). Canadian Journal of Botany-Revue Canadienne De Botanique 84, 49-59.</t>
  </si>
  <si>
    <t>Washitani I, Saeki T. 1986. Germination responses of Pinus densiflora seeds to temperature, light and interrupted imbibition. Journal of Experimental Botany 37, 1376-1387.</t>
  </si>
  <si>
    <t>Watt MS, Xu V, Bloomberg M. 2010. Development of a hydrothermal time seed germination model which uses the Weibull distribution to describe base water potential. Ecological Modelling 221, 1267-1272.</t>
  </si>
  <si>
    <t>Windauer LB, J. Martinez, D. Rapoport, Wassner D, Benech-Arnold R. 2011. Germination responses to temperature and water potential in Jatropha curcas seeds: a hydrotime model explains the difference between dormancy expression and dormancy induction at different incubation temperatures. Annals of Botany, 1-9.</t>
  </si>
  <si>
    <t>Yirdaw E, Leinonen K. 2002. Seed germination responses of four afromontane tree species to red/far-red ratio and temperature. Forest Ecology and Management 168, 53-61.</t>
  </si>
  <si>
    <t>Young JA, Clements CD. 2003. Seed germination of willow species from a desert riparian ecosystem. Journal of Range Management 56, 496-500.</t>
  </si>
  <si>
    <t>Zheng Y, Xie Z, Gao Y, Yu Y, Shimizu H. 2005. Influence of light, temperature and water stress on germination of Hedysarum fruticosum. South African Journal of Botany 71, 167-172.</t>
  </si>
  <si>
    <t>Zheng YR, Rimmington GM, Gao Y, Jiang LH, Xing XR, An P, El-Sidding K, Shimizu H. 2005. Germination characteristics of Artemisia ordosica (Asteraceae) in relation to ecological restoration in northern China. Canadian Journal of Botany-Revue Canadienne De Botanique 83, 1021-1028.</t>
  </si>
  <si>
    <t>Addae PC, Pearson CJ. 1992. Thermal requirements for germination and seedling growth of wheat. Australian Journal of Agricultural Research 43, 585-594.</t>
  </si>
  <si>
    <t>Ali ZI, Mahalakshmi V, Singh M, Ortizferrara G, Peacock JM. 1994. Variation in cardinal temperatures for germination among wheat (Triticum aestivum) genotypes. Annals of Applied Biology 125, 367-375.</t>
  </si>
  <si>
    <t>Angus JF, Cunningham RB, Moncur MW, Mackenzie DH. 1980/1981. Phasic development in field crops. I. Response in the seedling phase. Field Crops Research 3, 365-378.</t>
  </si>
  <si>
    <t>Arndt CH. 1945. Temperature-growth relationships of roots and hypocoyls of cotton seedlings. Plant Physiology 20, 200-220.</t>
  </si>
  <si>
    <t>Awal MA, Ikeda T. 2002. Effects of changes in soil temperature on seedling emergence and phenological development in field-grown stands of peanut (Arachis hypogaea). Environmental and Experimental Botany 47, 101-113.</t>
  </si>
  <si>
    <t>Bieler P, Fussell LK, Bidinger FR. 1993. Grain-growth of Pennisetum glaucum (l) rbr under well-watered and drought-stressed conditions. Field Crops Research 31, 41-54.</t>
  </si>
  <si>
    <t>Blacklow WM. 1972. Influence of temperature on germination and elongation of radicle and shoot of corn (Zea mays L). Crop Science 12, 647-&amp;.</t>
  </si>
  <si>
    <t>Bouaziz M, Bruckler L. 1989. Modelling of wheat imbibitions and germination as affected by soil physical properties. Soil Science Society of America Journal 53, 219-227.</t>
  </si>
  <si>
    <t>Brar GS, Steiner JL, Unger PW, Prihar SS. 1992. Modeling sorghum seedling establishment from soil wetness and temperatuure of drying seed zones. Agronomy Journal 84, 905-910.</t>
  </si>
  <si>
    <t>Bruckler L.1983. Rôle des propriétés physiques du lit de semences sur l'imbibition de la graine. I. Elaboration d'un modèle du système " terre-graine ". Agronomie 3, 213-222.</t>
  </si>
  <si>
    <t>Carberry PS, Abrecht DG. 1990. Germination and elongation of the hypocotyl and radicle of kenaf Hibiscus cannabinus) in response to temperature. Field Crops Research 24, 227-240.</t>
  </si>
  <si>
    <t>Carberry PS, Campbell LC. 1989. Temperature parameters useful for modeling the germination and emergence of pearl-millet. Crop Science 29, 220-223.</t>
  </si>
  <si>
    <t>Covell S, Ellis RH, Roberts EH, Summerfield RJ. 1986. The influence of temperature on seed-germination rate in grain legumes .1. A comparison of chickpea, lentil, soybean and cowpea at constant temperatures. Journal of Experimental Botany 37, 705-715.</t>
  </si>
  <si>
    <t>Craufurd PQ, Ellis RH, Summerfield RJ, Menin L. 1996. Development in cowpea (Vigna unguiculata) .1. The influence of temperature on seed germination and seedling emergence. Experimental Agriculture 32, 1-12.</t>
  </si>
  <si>
    <t>De R, Kar RK. 1995. Seed-germination and seedling growth of mung bean (Vigna radiata) under water-stress induced by PEG-6000. Seed Science and Technology 23, 301-308.</t>
  </si>
  <si>
    <t>Delpozo AH, Garcia Huidobro J, Novoa R, Villaseca S. 1987. Relationship of base temperature to development of spring wheat. Experimental Agriculture 23, 21-30.</t>
  </si>
  <si>
    <t>Dracup M, Davies C, Tapscott H. 1993. Temperature and water requirements for germination and emergence of lupin. Australian Journal of Experimental Agriculture 33, 759-766.</t>
  </si>
  <si>
    <t>Dumur D, Pilbeam CJ, Craigon J. 1990. Use of the Weibull function to calculate cardinal temperatures in Faba bean. Journal of Experimental Botany 41, 1423-1430.</t>
  </si>
  <si>
    <t>Dürr C, Boiffin J. 1995. Sugar-Beet Seedling Growth from Germination to First Leaf Stage. Journal of Agricultural Science Cambridge 124, 427-435.</t>
  </si>
  <si>
    <t>Elkoca E, Haliloglu K, Esitken A, Ercisli S. 2007. Hydro- and osmopriming improve chickpea germination. Acta Agriculturae Scandinavica Section B-Soil and Plant Science 57, 193-200.</t>
  </si>
  <si>
    <t>Ellis RH, Barrett S. 1994. Alternating temperatures and rate of seed-germination in lentil. Annals of Botany 74, 519-524.</t>
  </si>
  <si>
    <t>Ellis RH, Covell S, Roberts EH, Summerfield RJ. 1986. The influence of temperature on seed-germination rate in grain legumes .2. intraspecific variation in chickpea (Cicer arietinum L) at constant temperatures. Journal of Experimental Botany 37, 1503-1515.</t>
  </si>
  <si>
    <t>Ellis RH, Qi A, Summerfield RJ, Roberts EH. 1993. Rates of leaf appearance and panicle development in rice (oryza-sativa l) - A comparison at three temperatures. Agricultural and Forest Meteorology 66, 129-138.</t>
  </si>
  <si>
    <t>Ellis RH, Simon G, Covell S. 1987. The influence of temperature on seed-germination rate in grain legumes .3. A comparison of five faba bean genotypes at constant temperatures using a new screening method. Journal of Experimental Botany 38, 1033-1043.</t>
  </si>
  <si>
    <t>Ellis RH, Summerfield RJ, Edmeades GO, Roberts EH. 1992. Photoperiod, temperature, and the interval from sowing to tassel initiation in diverse cultivars of maize. Crop Science 32, 1225-1232.</t>
  </si>
  <si>
    <t>Favier JF. 1995. A model for germination rate during dormancy loss in Hordeum vulgare. Annals of Botany 76, 631-638.</t>
  </si>
  <si>
    <t>Ferreira ME, Abreu J, Bianco VV, Monteiro A. 1997. Predicting phasic development of green beans for processing using a model with high temperature reduction of thermal time accumulation. Scientia Horticulturae 69, 123-133.</t>
  </si>
  <si>
    <t>Finch-Savage WE, Rowse HR, Dent KC. 2005. Development of combined imbibition and hydrothermal threshold models to simulate maize (Zea mays) and chickpea (Cicer arietinum) seed germination in variable environments. New Phytologist 165, 825-838.</t>
  </si>
  <si>
    <t>Foti S, Cosentino SL, Patane C, D'Agosta GM. 2002. Effect of osmoconditioning upon seed germination of sorghum (Sorghum bicolor (L.) Moench) under low temperatures. Seed Science and Technology 30, 521-533.</t>
  </si>
  <si>
    <t>Fyfield TP, Gregory PJ. 1989. Effects of temperature and water potential on germination, radicle elongation and emergence of mungbean. Journal of Experimental Botany 40, 667-674.</t>
  </si>
  <si>
    <t>Garcia Huidobro J, Monteith JL, Squire GR. 1982. Time, temperature and germination of pearl-millet (pennisetum-typhoides s-and-h) .1. Constant temperature. Journal of Experimental Botany 33, 288-296.</t>
  </si>
  <si>
    <t>Gimenez PI, Sorlino DM, Trapani N. 2007. Comparative growth of oilseed and textile flax under different nitrogen supplies. Communications in Soil Science and Plant Analysis 38, 1425-1437.</t>
  </si>
  <si>
    <t>Gummerson. 1986. Constant temperatures and osmotic potentials on the germination of sugar beet. Journal of Experimental Botany 37, 729-741.</t>
  </si>
  <si>
    <t>Harris D, Hamdi QA, Terry AC. 1987. Germination and emergence of Sorghum bicolor genotypic and environmentally induced variation in the response to temperature and depth of sowing. Plant Cell and Environment 10, 501-508.</t>
  </si>
  <si>
    <t>Hatfield JL, Egli DB. 1974. Effect of temperature on rate of soybean hypocotyl elongation and field emergence. Crop Science 14, 423-426.</t>
  </si>
  <si>
    <t>Hilhorst HWM, Toorop PE. 1997. Review on dormancy, germinability, and germination in crop and weed seeds. In: Sparks DL, ed. Advances in Agronomy, Vol 61, Vol. 61, 111-165.</t>
  </si>
  <si>
    <t>Jacobsen SE, Bach AP. 1998. The influence of temperature on seed germination rate in quinoa (Chenopodium quinoa Willd.). Seed Science and Technology 26, 515-523.</t>
  </si>
  <si>
    <t>Kamkar B, Koocheki A, Nassiri Mahallati M, Revzani Moghaddam P. 2006. Cardinal temperatures for germination in three millet species (Panicum miliaceaum, Pennisetum glaucum, Setaria italica). Asian Journal of Plant Sciences 5, 316-319.</t>
  </si>
  <si>
    <t>Khah EM, Ellis RH, Roberts EH. 1986. Effects of laboratory germination, soil-temperature and moisture content on the emergence of spring wheat. Journal of Agricultural Science 107, 431-438.</t>
  </si>
  <si>
    <t>Kocabas Z, Craigon J, Azam-Ali SN. 1999. The germination response of bambara groundnut (Vigna subterranea L. Verdc.) to temperature. Seed Science and Technology 27, 303-313.</t>
  </si>
  <si>
    <t>Lawlor DJ, Kanemasu ET, Albrecht WC, Johnson DE. 1990. Seed production environment influence on the base temperature for growth of sorghum genotypes. Agronomy Journal 82, 643-647.</t>
  </si>
  <si>
    <t>Lee SY, Lee JH, Kwon TO. 2002. Varietal differences in seed germination and seedling vigor of Korean rice varieties following dry heat treatment. Seed Science and Technology 30, 311-321.</t>
  </si>
  <si>
    <t>Leong SK, Ong CK. 1983. The influence of temperature and soil-water deficit on the development and morphology of groundnut (Arachis hypogaea L). Journal of Experimental Botany 34, 1551-1561.</t>
  </si>
  <si>
    <t>Lowenbergdeboer J, Krause M, Deuson R, Reddy KC. 1991. Simulation of yield distributions in millet-cowpea intercropping. Agricultural Systems 36, 471-487.</t>
  </si>
  <si>
    <t>Marshall B, Dunlop G, Ramsay G, Squire GR. 2000. Temperature-dependent germination traits in oilseed rape associated with 5 '-anchored simple sequence repeat PCR polymorphisms. Journal of Experimental Botany 51, 2075-2084.</t>
  </si>
  <si>
    <t>Marshall B, Squire GR. 1996. Non-linearity in rate-temperature relations of germination in oilseed rape. Journal of Experimental Botany 47, 1369-1375.</t>
  </si>
  <si>
    <t>Massawe FJ, Azam-Ali SN, Roberts JA. 2003. The impact of temperature on seed germination in bambara groundnut (Vigna subterranea L. Verdc) landraces. Seed Science and Technology 31, 259-273.</t>
  </si>
  <si>
    <t>McIntyre BD, Flower DJ, Riha SJ. 1993. Temperature and soil-water status effects on radiation use and growth of pearl millet in a semiarid environment. Agricultural and Forest Meteorology 66, 211-227.</t>
  </si>
  <si>
    <t>Meyers SP, Nelson CJ, Horrocks RD. 1984. Temperature effects on imbibition, germination and respiration of grain sorghum seeds. Field Crops Research 8, 135-142.</t>
  </si>
  <si>
    <t>Mohamed HA, Clark JA, Ong CK. 1988. Genotypic differences in the temperature responses of tropical crops .1. germination characteristics of groundnut (Arachis hypogaea L) and pearl-millet (pennisetum-typhoides s-and-h). Journal of Experimental Botany 39, 1121-1128.</t>
  </si>
  <si>
    <t>Mortlock MY, Vanderlip RL. 1989. Germination and establishment of pearl millet and sorghum of different seed qualities under controlled high-temperature environments. Field Crops Research 22, 195-209.</t>
  </si>
  <si>
    <t>Mwale SS, Azam-Ali SN, Clark JA, Bradley RG, Chatha MR. 1994. Effect of temperature on the germination of sunflower (Helianthus annuus L.). Seed Science and Technology 22, 565-571.</t>
  </si>
  <si>
    <t>Mwale SS, Hamusimbi C, Mwansa K. 2003. Germination, emergence and growth of sunflower (Helianthus annuus L.) in response to osmotic seed priming. Seed Science and Technology 31, 199-206.</t>
  </si>
  <si>
    <t>Olivier FC, Annandale JG. 1998. Thermal time requirements for the development of green pea (Pisum sativum L.). Field Crops Research 56, 301-307.</t>
  </si>
  <si>
    <t>Ong CK. 1983. Response to temperature in a stand of pearl millet (Pennisetum typhoides S and H) .1. vegetative development. Journal of Experimental Botany 34, 322-336.</t>
  </si>
  <si>
    <t>Parent B, Turc O, Gibon Y, Stitt M, Tardieu F. 2010. Modelling temperature-compensated physiological rates, based on the co-ordination of responses to temperature of developmental processes. Journal of Experimental Botany 61, 2057-2069.</t>
  </si>
  <si>
    <t>Pinthus MJ, J. R. 1961. Germination and seedling emergence of sorghum at low temperatures. Crop Science 1, 293-296.</t>
  </si>
  <si>
    <t>Radford BJ, Henzell RG. 1990. Temperature affects the mesocotyl and coleoptile length of grain-sorghum genotypes. Australian Journal of Agricultural Research 41, 79-87.</t>
  </si>
  <si>
    <t>Raveneau MP, Coste F, Moreau-Valancogne P, Lejeune-Henaut I, Durr C. 2011. Pea and bean germination and seedling responses to temperature and water potential. Seed Science Research 21, 205-213.</t>
  </si>
  <si>
    <t>Rinaldi M, Di Paolo E, Richter GM, Payne RW. 2005. Modelling the effect of soil moisture on germination and emergence of wheat and sugar beet with the minimum number of parameters. Annals of Applied Biology 147, 69-80.</t>
  </si>
  <si>
    <t>Sands PJ. 1989. A Model of the Development and Bulking of Potatoes (Solanum tuberosum). VI. Predicting the Time of Emergence. Field Crops Research 20, 165-174.</t>
  </si>
  <si>
    <t>Seefeldt SS, Kidwell KK, Waller JE. 2002. Base growth temperatures, germination rates and growth response of contemporary spring wheat (Triticum aestivum L.) cultivars from the US Pacific Northwest. Field Crops Research 75, 47-52.</t>
  </si>
  <si>
    <t>Sie M, Dingkuhn M, Wopereis MCS, Miezan KM. 1998. Rice crop duration and leaf appearance rate in a variable thermal environment. I. Development of an empirically based model. Field Crops Research 57, 1-13.</t>
  </si>
  <si>
    <t>Sie M, Dingkuhn M, Wopereis MCS, Miezan KM. 1998. Rice crop duration and leaf appearance rate in a variable thermal environment. II. Comparison of genotypes. Field Crops Research 58, 129-140.</t>
  </si>
  <si>
    <t>Slafer GA, Savin R. 1991. Developmental base temperature in different phenological phases of wheat (Triticum aestivum). Journal of Experimental Botany 42, 1077-1082.</t>
  </si>
  <si>
    <t>Squire GR. 1989. Response to temperature in a stand of pearl-millet .9. Expansion processes. Journal of Experimental Botany 40, 1383-1389.</t>
  </si>
  <si>
    <t>Squire GR. 1999. Temperature and heterogeneity of emergence time in oilseed rape. Annals of Applied Biology 135, 439-447.</t>
  </si>
  <si>
    <t>Squire GR, Marshall B, Dunlop G, Wright G. 1997. Genetic basis of rate-temperature characteristics for germination in oilseed rape. Journal of Experimental Botany 48, 869-875.</t>
  </si>
  <si>
    <t>Squire GR, Obaga SMO, Othieno CO. 1993. Altitude, temperature and shoot production of tea in the kenyan highlands. Experimental Agriculture 29, 107-120.</t>
  </si>
  <si>
    <t>Thompson PA, ed. 1972. Geographical adaptation of seeds in Seed Ecology. London: Butterworths.</t>
  </si>
  <si>
    <t>Toselli ME, Casenave EC. 2002. The hydrotime model analysis of cottonseed germination as tool in priming. Seed Science and Technology 30, 549-557.</t>
  </si>
  <si>
    <t>Townend J, Mtakwa PW, Mullins CE, Simmonds LP. 1996. Soil physical factors limiting establishment of sorghum and cowpea in two contrasting soil types in the semi-arid tropics. Soil &amp; Tillage Research 40, 89-106.</t>
  </si>
  <si>
    <t>van Oosterom EJ, Carberry PS, Hargreaves JNG, O'Leary GJ. 2001. Simulating growth, development, and yield of tillering pearl millet II. Simulation of canopy development. Field Crops Research 72, 67-91.</t>
  </si>
  <si>
    <t>Villalobos FJ, Hall AJ, Ritchie JT, Orgaz F. 1996. OILCROP-SUN: A development, growth, and yield model of the sunflower crop. Agronomy Journal 88, 403-415.</t>
  </si>
  <si>
    <t>White JW, Montes C. 1993. The influence of temperature on seed-germination in cultivars of common bean. Journal of Experimental Botany 44, 1795-1800.</t>
  </si>
  <si>
    <t>Zhang HX, Irving LJ, McGill C, Matthew C, Zhou DW, Kemp P. 2010. The effects of salinity and osmotic stress on barley germination rate: sodium as an osmotic regulator. Annals of Botany 106, 1027-1035.</t>
  </si>
  <si>
    <t>Alvarado V, Bradford KJ. 2002. A hydrothermal time model explains the cardinal temperatures for seed germination. Plant Cell and Environment 25, 1061-1069.</t>
  </si>
  <si>
    <t>Alvarado V, Bradford KJ. 2005. Hydrothermal time analysis of seed dormancy in true (botanical) potato seeds. Seed Science Research 15, 77-88.</t>
  </si>
  <si>
    <t>Atherton JG, Craigon J, Basher EA. 1990. Flowering and bolting in carrot .1. Juvenility, cardinal temperatures and thermal times for vernalization. Journal of Horticultural Science 65, 423-429.</t>
  </si>
  <si>
    <t>Bierhuizen JF, Wagenwoort WA. 1974. Some aspects of seed germination and vegetables. 1. The determination and application of heat sums and minimum temperature for germination.  2, 213-219.</t>
  </si>
  <si>
    <t>Cave RL, Birch CJ, Hammer GL, Erwin JE, Johnston ME. 2011. Cardinal Temperatures and Thermal Time for Seed Germination of Brunonia australis (Goodeniaceae) and Calandrinia sp (Portulacaceae). Hortscience 46, 753-758.</t>
  </si>
  <si>
    <t>Cheng ZY, Bradford KJ. 1999. Hydrothermal time analysis of tomato seed germination responses to priming treatments. Journal of Experimental Botany 50, 89-99.</t>
  </si>
  <si>
    <t>Corbineau F, Come D. 1990. Germinability and quality of Cichorium intybus L. seeds. Acta Horticulturae 267, 183-189.</t>
  </si>
  <si>
    <t>Dahal P, Bradford KJ, Jones RA. 1990. Effects of priming and endosperm integrity on seed-germination rates of tomato genotypes .1. Germination at suboptimal temperature. Journal of Experimental Botany 41, 1431-1439.</t>
  </si>
  <si>
    <t>Dahal P, Bradford K.J. 1994. Hydrothermal time analysis of tomato seed germination at suboptimal temperature and reduced water potential. Seed Science Research 4, 71-80.</t>
  </si>
  <si>
    <t>Dahal P, Kim NS, Bradford KJ. 1996. Respiration and germination rates of tomato seeds at suboptimal temperatures and reduced water potentials. Journal of Experimental Botany 47, 941-947.</t>
  </si>
  <si>
    <t>del Monte JP, Tarquis AM. 1997. The role of temperature in the seed germination of two species of the Solanum nigrum complex. Journal of Experimental Botany 48, 2087-2093.</t>
  </si>
  <si>
    <t>Doussi MA, Thanos CA. 2002. Ecophysiology of seed germination in Mediterranean geophytes. 1. Muscari spp. Seed Science Research 12, 193-201.</t>
  </si>
  <si>
    <t>Finch-Savage WE, Steckel JRA, Phelps K. 1998. Germination and post-germination growth to carrot seedling emergence: predictive threshold models and sources of variation between sowing occasions. New Phytologist 139, 505-516.</t>
  </si>
  <si>
    <t>Jett LW, Welbaum GE, Morse RD. 1996. Effects of matric and osmotic priming treatments on broccoli seed germination. Journal of the American Society for Horticultural Science 121, 423-429.</t>
  </si>
  <si>
    <t>Kamkar B, Al-Alahmadi MJ, Mahdavi-Damghani A, Villalobos FJ. 2012. Quantification of the cardinal temperatures and thermal time requirement of opium poppy (Papaver somniferum L.) seeds to germinate using non-linear regression models. Industrial Crops and Products 35, 192-198.</t>
  </si>
  <si>
    <t>Kumar B. 2011. Effect of temperature on seed germination parameters in Kalmegh (Andrographis paniculata Wall. ex Nees.). Industrial Crops and Products 34, 1241-1244.</t>
  </si>
  <si>
    <t>Kurtar ES. 2010. Modelling the effect of temperature on seed germination in some cucurbits. African journal of Biotechnology 9, 1343-1353.</t>
  </si>
  <si>
    <t>Lisson SN, Mendham NJ, Carberry PS. 2000. Development of a hemp (Cannabis sativa L.) simulation model 1. General introduction and the effect of temperature on the pre-emergent development of hemp. Australian Journal of Experimental Agriculture 40, 405-411.</t>
  </si>
  <si>
    <t>Lisson SN. 2007. Temperature and photoperiod effects on the growth and development of opium poppy (Papaver somniferum). Australian Journal of Experimental Agriculture 47, 742-748.</t>
  </si>
  <si>
    <t>Pimpini F, Filippini MF, Gianquinto G. 1993. The influence of temperature and light on seed-germination of radicchio (Cichorium intybus L var Silvestre Bishoff). Seed Science and Technology 21, 69-83.</t>
  </si>
  <si>
    <t>Ramin AA. 1997. The influence of temperature on germination of taree Irani (Allium ampeloprasum L. spp iranicum W.). Seed Science and Technology 25, 419-426.</t>
  </si>
  <si>
    <t>Rizzardi MA, Luiz AR, Roman ES, Vargas L. 2009. Effect of cardinal temperature and water potential on morning glory (Ipomoea triloba) Seed Germination. Planta Daninha 27, 13-21.</t>
  </si>
  <si>
    <t>Rowse HR, Finch-Savage WE. 2003. Hydrothermal threshold models can describe the germination response of carrot (Daucus carota) and onion (Allium cepa) seed populations across both sub- and supra-optimal temperatures. New Phytologist 158, 101-108.</t>
  </si>
  <si>
    <t>Tamet V, Boiffin J, Dürr C, Souty N. 1996. Emergence and early growth of an epigeal seedling (Daucus carota L): Influence of soil temperature, sowing depth, soil crusting and seed weight. Soil &amp;Tillage Research 40, 25-38.</t>
  </si>
  <si>
    <t>Wang WQ, Song SQ, Li SH, Gan YY, Wu JH, Cheng HY. 2009. Quantitative description of the effect of stratification on dormancy release of grape seeds in response to various temperatures and water contents. Journal of Experimental Botany 60, 3397-3406.</t>
  </si>
  <si>
    <t>Weaver SE, Tan CS, Brain P. 1988. Effect of temperature and soil-moisture on time of emergence of tomatoes and 4 weed species. Canadian Journal of Plant Science 68, 877-886.</t>
  </si>
  <si>
    <t>Welbaum GE, Bradford KJ. 1991. Water relations of seed development and germination in muskmelon (Cucumis melo L) .6. Influence of priming on germination responses to temperature and water potential during seed development. Journal of Experimental Botany 42, 393-399.</t>
  </si>
  <si>
    <t>Wheeler TR, Ellis RH. 1991. Seed quality, cotyledon elongation at suboptimal temperatures. Seed Science Research 1, 57-67.</t>
  </si>
  <si>
    <t>Yeh DM, Atherton JG. 2000. Cardinal temperatures and thermal requirements for germination of cineraria seed. Journal of Horticultural Science &amp; Biotechnology 75, 476-480.</t>
  </si>
  <si>
    <t>Yeh DM, Atherton JG, Craigon J. 1997. Manipulation of flowering in Cineraria .3. Cardinal temperatures and thermal times for vernalization. Journal of Horticultural Science 72, 379-387.</t>
  </si>
  <si>
    <t>Bai YG, Booth DT, Romo JT. 1999. Imbibition temperature affects winterfat (Eurotia lanata Pursh Moq.) seed hydration and cold-hardiness response. Journal of Range Management 52, 271-274.</t>
  </si>
  <si>
    <t>Baligar VC, Fageria NK. 2007. Agronomy and physiology of tropical cover crops. Journal of Plant Nutrition 30, 1287-1339.</t>
  </si>
  <si>
    <t>Bernardi M, Mishoe JW, Jones JW. 1989. Raghuva - a computer-simulation of Raghuva albipunctella population dynamics, and Pennisetum americanum and P. typhoides phenology. Ecological Modelling 44, 275-298.</t>
  </si>
  <si>
    <t>Brunel S, Teulat-Merah B, Wagner MH, Huguet T, Prosperi JM, Durr C. 2009. Using a model-based framework for analysing genetic diversity during germination and heterotrophic growth of Medicago truncatula. Annals of Botany 103, 1103-1117.</t>
  </si>
  <si>
    <t>Chejara VK, Kristiansen P, Whalley RDB, Sindel BM, Nadolny C. 2008. Factors affecting germination of Coolatai Grass (Hyparrhenia hirta). Weed Science 56, 543-548.</t>
  </si>
  <si>
    <t>Christensen M, Meyer SE, Allen PS. 1996. A hydrothermal time model of seed after-ripening in Bromus tectorum L. Seed Science Research 6, 155-163.</t>
  </si>
  <si>
    <t xml:space="preserve">Dorsainvil, F., Durr, C., Justes, E., Carrera, A. 2005. Characterisation and modelling of white mustard (Sinapis alba L.) emergence under several sowing conditions. European Journal of Agronomy, 23, 146-158.   </t>
  </si>
  <si>
    <t>Ferrari L, Lopez C. 2000. Germination conditions for Briza subaristata: pre-treatments and temperature effects. Seed Science and Technology 28, 631-639.</t>
  </si>
  <si>
    <t>Graziani A, Steinmaus SJ. 2009. Hydrothermal and thermal time models for the invasive grass, Arundo donax. Aquatic Botany 90, 78-84.</t>
  </si>
  <si>
    <t>Hardegree SP, Van Vactor SS. 1999. Predicting germination response of four cool-season range grasses to field variable temperature regimes. Environmental and Experimental Botany 41, 209-217.</t>
  </si>
  <si>
    <t>Hill MJ, CJ P, A.C. K. 1985. Germination and seedling growth of prairie grass, tall fescue and Italian ryegrass at different temperatures. Australian Journal of Agricultural Research 36, 13-24.</t>
  </si>
  <si>
    <t>Hsu FH, Nelson CJ, Matches AG. 1985. Temperature effects on germination of perennial warm-season forage grasses. Crop Science 25, 215-220.</t>
  </si>
  <si>
    <t>Hur SN, Nelson CJ. 1985. Temperature effects on germination of birdsfoot-trefoil and seombadi. Agronomy Journal 77, 557-560.</t>
  </si>
  <si>
    <t>Jordan GL, Haferkamp MR. 1989. Temperature responses and calculated heat units for germination of several range grasses and shrubs. Journal of Range Management 42, 41-45.</t>
  </si>
  <si>
    <t>Khan MA, Gulzar S. 2003. Light, salinity, and temperature effects on the seed germination of perennial grasses. American Journal of Botany 90, 131-134.</t>
  </si>
  <si>
    <t>Köchy M, Tielbörger K. 2007. Hydrothermal time model of germination: Parameters for 36 Mediterranean annual species based on a simplified approach. Basic and Applied Ecology 8, 171-182.</t>
  </si>
  <si>
    <t>Larsen SU, Bailly C, Come D, Corbineau F. 2004. Use of the hydrothermal time model to analyse interacting effects of water and temperature on germination of three grass species. Seed Science Research 14, 35-50.</t>
  </si>
  <si>
    <t>Larsen SU, Bibby BM. 2005. Differences in thermal time requirement for germination of three turfgrass species. Crop Science 45, 2030-2037.</t>
  </si>
  <si>
    <t>Madakadze IC, Prithiviraj B, Stewart KA, Peterson PR, Coulman BE, Smith DL. 2001. Variation in base temperatures for germination in warm season grasses. Seed Science and Technology 29, 31-38.</t>
  </si>
  <si>
    <t>Madakadze IC, Stewart KA, Madakadze RM, Smith DL. 2003. Base temperatures for seedling growth and their correlation with chilling sensitivity for warm-season grasses. Crop Science 43, 874-878.</t>
  </si>
  <si>
    <t>McDonald CK. 2002. Germination response to temperature in tropical and subtropical pasture legumes. 1. Constant temperature. Australian Journal of Experimental Agriculture 42, 407-419.</t>
  </si>
  <si>
    <t>McWilliam JR, P.J. P. 1971. Effect of osmotic and matric potentials on the availibility of water for seed germination. Australian Journal of Biological Science 24, 423-431.</t>
  </si>
  <si>
    <t>Meyer SE, Debaene-Gill SB, Allen PS. 2000. Using hydrothermal time concepts to model seed germination response to temperature, dormancy loss, and priming effects in Elymus elymoides. Seed Science Research 10, 213-223.</t>
  </si>
  <si>
    <t>Patane C, Tringali S. 2011. Hydrotime analysis of ethiopian mustard (I A. Braun) seed germination under different temperatures. Journal of Agronomy and Crop Science 197, 94-102.</t>
  </si>
  <si>
    <t>Puga ND, Corral JAR, Eguiarte DRG, Hernandez GN, Ramirez FJP, Rodriguez SHC. 2011. Development cardinal temperatures of the planting-emergence stage for 11 forage grasses. Revista Mexicana De Ciencias Pecuarias 2, 347-357.</t>
  </si>
  <si>
    <t>Qiu J, Bai YG, Coulman B, Romo JT. 2006. Using thermal time models to predict seedling emergence of orchardgrass (Dactylis glomerata L.) under alternating temperature regimes. Seed Science Research 16, 261-271.</t>
  </si>
  <si>
    <t>Sakanoue S. 2010a. Thermal time approach to predicting seedling emergence dates of red clover, white clover and lucerne in farm fields. Grass and Forage Science 65, 212-219.</t>
  </si>
  <si>
    <t>Sakanoue S. 2010b. Use of a simple distribution function to estimate germination rates and thermal time requirements for seed germination in cool-season herbage species. Seed Science and Technology 38, 612-623.</t>
  </si>
  <si>
    <t>Schopfer, P., Bajracharya, D., Plachy, C. 1979. Control of seed germination by abscisic acid. I Time course of action in Sinapis alba L.  Plant Physiology 64, 822-827.</t>
  </si>
  <si>
    <t>Simon J-C. 1981. Contribution à l'étude écophysiologique de la phase semis-levée du ray-grass d'Italie (Lolium multiflorum Lam.). I. Etude en conditions contrôlées de l'influence du facteur thermique. Agronomie 1, 339-344.</t>
  </si>
  <si>
    <t>Trugdill DL, Squire GR, Thompson K. 2000. A thermal basis for comparing the germination requirements of some British herbaceous plants. New Phytologist 145, 107-114.</t>
  </si>
  <si>
    <t>Wei Y, Bai Y, Henderson DC. 2009. Critical conditions for successful regeneration of an endangered annual plant, Cryptantha minima: A modeling approach. Journal of Arid Environments 73, 872-875.</t>
  </si>
  <si>
    <t>Windauer LB, Slafer GA, Ravetta DA. 2004. Phenological responses to temperature of an annual and a perennial Lesquerella species. Annals of Botany 94, 139-144.</t>
  </si>
  <si>
    <t>Ortega-Baes P, Aparicio-Gonzalez M, Galindez G, del Fueyo P, Suhring S, Rojas-Arechiga M. 2010. Are cactus growth forms related to germination responses to light? A test using Echinopsis species. Acta Oecologica-International Journal of Ecology 36, 339-342.</t>
  </si>
  <si>
    <t>OrozcoSegovia A, GanzalezZertuche L, Mendoza A, Orozco S. 1996. A mathematical model that uses Gaussian distribution to analyze the germination of Manfreda brachystachya (Agavaceae) in a thermogradient. Physiologia Plantarum 98, 431-438.</t>
  </si>
  <si>
    <t>Bai YG, Booth DT, Romo JT. 1999. Imbibition temperature affects winterfat (Eurotia lanata (Pursh) Moq.) seed hydration and cold-hardiness response. Journal of Range Management 52, 271-274.</t>
  </si>
  <si>
    <t>Ferriol M, Perez I, Merle H, Boira H. 2006. Ecological germination requirements of the aggregate species Teucrium pumilum (Labiatae) endemic to Spain. Plant and Soil 284, 205-216.</t>
  </si>
  <si>
    <t>Hunt JR, Cousens RD, Knights SE. 2009. Heliotropium europaeum only germinates following sufficient rainfall to allow reproduction. Journal of Arid Environments 73, 602-610.</t>
  </si>
  <si>
    <t>Ivens GW. 1983. The influence of temperature on germination of gorse (Ulex europaeus L). Weed Research 23, 207-216.</t>
  </si>
  <si>
    <t>Schutte BJ, Regnier EE, Harrison SK, Schmoll JT, Spokas K, Forcella F. 2008. A hydrothermal seedling emergence model for giant ragweed (Ambrosia trifida). Weed Science 56, 555-560.</t>
  </si>
  <si>
    <t>Shrestha A, Roman ES, Thomas AG, Swanton CJ. 1999. Modeling germination and shoot-radicle elongation of Ambrosia artemisiifolia. Weed Science 47, 557-562.</t>
  </si>
  <si>
    <t>Wang RJ, Bai YG, Low NH, Tanino K. 2006. Seed size variation in cold and freezing tolerance during seed germination of winterfat (Krascheninnikovia lanata, Chenopodiaceae). Canadian Journal of Botany-Revue Canadienne De Botanique 84, 49-59.</t>
  </si>
  <si>
    <t>Wei Y, Bai Y, Henderson DC. 2009. Critical conditions for successful regeneration of an endangered annual plant, Cryptantha minima: a modeling approach. Journal of Arid Environments 73, 872-875.</t>
  </si>
  <si>
    <t>All references listed below were consulted even if finally they not all contributed to the collected data presented in the following pages by group of species</t>
  </si>
  <si>
    <t>Trees, bushes and shrubs (61 references)</t>
  </si>
  <si>
    <t>Crops (77 references)</t>
  </si>
  <si>
    <t>Vegetables, fruits, medicinals (33 references)</t>
  </si>
  <si>
    <t>Finch-Savage WE, Phelps K. 1993. Onion (Allium cepa L) seedling emergence patterns can be explained by the influence of soil-temperature and water potential on seed germination. Journal of Experimental Botany 44, 407-414.</t>
  </si>
  <si>
    <t>Forages, grasses, cover-crops, biomass (35 references)</t>
  </si>
  <si>
    <t>Fayaud, B. 2012. Early growth modelling and its impact on interactions among species in legume mixed crops. Ph D thesis, Angers University, France.</t>
  </si>
  <si>
    <t>Cactaceas, Agavaceas (3 references)</t>
  </si>
  <si>
    <t>Yang and Pritchard (unpublished data)</t>
  </si>
  <si>
    <t>Other wild small species (13 references)</t>
  </si>
  <si>
    <r>
      <t xml:space="preserve">Other trees, shrubs, bushes </t>
    </r>
    <r>
      <rPr>
        <i/>
        <sz val="12"/>
        <color theme="1"/>
        <rFont val="Calibri"/>
        <family val="2"/>
        <scheme val="minor"/>
      </rPr>
      <t>(n=8)</t>
    </r>
  </si>
  <si>
    <r>
      <t xml:space="preserve">Colder areas </t>
    </r>
    <r>
      <rPr>
        <sz val="12"/>
        <color theme="1"/>
        <rFont val="Calibri"/>
        <family val="2"/>
        <scheme val="minor"/>
      </rPr>
      <t>(n=23)</t>
    </r>
  </si>
  <si>
    <r>
      <t xml:space="preserve">Shrubs </t>
    </r>
    <r>
      <rPr>
        <sz val="12"/>
        <rFont val="Calibri"/>
        <family val="2"/>
        <scheme val="minor"/>
      </rPr>
      <t>(n=12)</t>
    </r>
  </si>
  <si>
    <t>Contact : durr@angers.inra.fr  (Dr Carolyne Dürr)</t>
  </si>
  <si>
    <t>Crops</t>
  </si>
  <si>
    <t>Monocotyledons</t>
  </si>
  <si>
    <t xml:space="preserve">Wheat  </t>
  </si>
  <si>
    <t>Barley (Hordeum vulgare)</t>
  </si>
  <si>
    <t>Oat (Avena sativa)</t>
  </si>
  <si>
    <t xml:space="preserve">Avena sativa L. </t>
  </si>
  <si>
    <t xml:space="preserve">Hard wheat (Triticum turgidum) </t>
  </si>
  <si>
    <t>Foxtail millet (Setaria italic)</t>
  </si>
  <si>
    <t>Setaria italica (L.) P.Beauv.</t>
  </si>
  <si>
    <t xml:space="preserve">Maize (Zea mays) </t>
  </si>
  <si>
    <t xml:space="preserve">Pearl millet (Pennisetum glaucum) </t>
  </si>
  <si>
    <t xml:space="preserve">Pennisetum glaucum (L.) R.Br. </t>
  </si>
  <si>
    <t>Common millet (Panicum milliaceum)</t>
  </si>
  <si>
    <t>Rice (Oryza sativa L.)</t>
  </si>
  <si>
    <t>Sorghum (sorghum bicolor)</t>
  </si>
  <si>
    <t xml:space="preserve">Sorghum bicolor (L.) Moench </t>
  </si>
  <si>
    <t>Dicotyledons</t>
  </si>
  <si>
    <t>Oilseed rape (Brassica napus)</t>
  </si>
  <si>
    <t>Flax (Linum usitatissimum)</t>
  </si>
  <si>
    <t>Sugarbeet (Beta vulgaris)</t>
  </si>
  <si>
    <t>Potatoe tuber, Potatoe seeds (Solanum tuberosum)</t>
  </si>
  <si>
    <t xml:space="preserve">Solanum tuberosum L. </t>
  </si>
  <si>
    <t>Sunflower (Helianthus annuus)</t>
  </si>
  <si>
    <t>Cotton (Gossypium hirsutum)</t>
  </si>
  <si>
    <t>Kenaf (Hibiscus cannabinus L.)</t>
  </si>
  <si>
    <t>Quinoa (Chenopodium quinoa Willd.)</t>
  </si>
  <si>
    <t>Sesame (Sesamum indicum)</t>
  </si>
  <si>
    <t>Legumes</t>
  </si>
  <si>
    <t>Pea (Pisum sativum)</t>
  </si>
  <si>
    <t>Lupin (Lupinus angustifolius)</t>
  </si>
  <si>
    <t>Common bean (Phaseolus vugaris)</t>
  </si>
  <si>
    <t>Phaseolus vulgaris L.</t>
  </si>
  <si>
    <t>Lentil (Lens cullinaris medic.)</t>
  </si>
  <si>
    <t>Lens culinaris Medik.</t>
  </si>
  <si>
    <t>Faba bean (Vicia faba L.)</t>
  </si>
  <si>
    <t>Chickpea (Cicer arietinum)</t>
  </si>
  <si>
    <t>Soyabean (Glycine max)</t>
  </si>
  <si>
    <t>Glycine max (L.) Merr.</t>
  </si>
  <si>
    <t>Bambara groundnut (Vignia subterranean)</t>
  </si>
  <si>
    <t>Vigna subterranea (L.) Verdc.</t>
  </si>
  <si>
    <t>Cowpea (Vignia unguiculata)</t>
  </si>
  <si>
    <t>Vigna unguiculata (L.) Walp.</t>
  </si>
  <si>
    <t>Mungbean (Vignia radiate)</t>
  </si>
  <si>
    <t xml:space="preserve">Vigna radiata (L.) R.Wilczek </t>
  </si>
  <si>
    <t>Peanut, groundnut (Arachis hypogea L.)</t>
  </si>
  <si>
    <t>Vegetables, flowers, cultivated medicinals</t>
  </si>
  <si>
    <t>Carrot (Daucus carota)</t>
  </si>
  <si>
    <t>Onion (Allium cepa)</t>
  </si>
  <si>
    <t>Lettuce (Lactuca sativa)</t>
  </si>
  <si>
    <t xml:space="preserve">Lactuca sativa L. </t>
  </si>
  <si>
    <t>Endive (Cichorium intybus L.)</t>
  </si>
  <si>
    <t>Tomato (Lycopersicum esculentum)</t>
  </si>
  <si>
    <t>Lycopersicum esculentum Mill.</t>
  </si>
  <si>
    <t>Melon (cucumis melo)</t>
  </si>
  <si>
    <t>Cucumber (cucumis sativus)</t>
  </si>
  <si>
    <t>Pumpkin (cucurbita moshata)</t>
  </si>
  <si>
    <t xml:space="preserve">Cucurbita moschata Duchesne </t>
  </si>
  <si>
    <t>Egg plant (solanum melongena)</t>
  </si>
  <si>
    <t>Allium ampeloprasum</t>
  </si>
  <si>
    <t>Flowers</t>
  </si>
  <si>
    <t>Grape hyacinth (Muscari neglectum)</t>
  </si>
  <si>
    <t>Muscari neglectum Guss. ex Ten.</t>
  </si>
  <si>
    <t>Tassel hyacinth (Muscari comosum)</t>
  </si>
  <si>
    <t xml:space="preserve"> Leopoldia comosa (L.) Parl. </t>
  </si>
  <si>
    <t xml:space="preserve">Muscari comosum (L.) Mill. is a synonym of Leopoldia comosa (L.) Parl. </t>
  </si>
  <si>
    <t>Brunonia australis R.Br.</t>
  </si>
  <si>
    <t>Calendrinia OR Calandrinia????</t>
  </si>
  <si>
    <t>Medicinals</t>
  </si>
  <si>
    <t>Opium poppy (Papaver somniferum L)</t>
  </si>
  <si>
    <t>Papaver somniferum L.</t>
  </si>
  <si>
    <t>Kalmegh (Andrographis paniculata )</t>
  </si>
  <si>
    <t xml:space="preserve">Andrographis paniculata (Burm.f.) Nees </t>
  </si>
  <si>
    <t>Fruits</t>
  </si>
  <si>
    <t>Sweet orange (Citrus sinensis)</t>
  </si>
  <si>
    <t xml:space="preserve">Citrus sinensis (L.) Osbeck </t>
  </si>
  <si>
    <t>Forages, grasses, cover-crops, biomass</t>
  </si>
  <si>
    <t>Italian ryegrass (Lolium multiflorum L.)</t>
  </si>
  <si>
    <t>Perennial ryegrass  (Lolium perenne L. )</t>
  </si>
  <si>
    <t>Lolium perenne L.</t>
  </si>
  <si>
    <t>Timothy (Phleum pratense)</t>
  </si>
  <si>
    <t>Cocksfoot (Dactylis glomerata)</t>
  </si>
  <si>
    <t>Dactylis glomerata L.</t>
  </si>
  <si>
    <t>Tall Fescue (Festuca arundinacea)</t>
  </si>
  <si>
    <t>Festuca arundinacea Schreb.</t>
  </si>
  <si>
    <t>Red fescue (Festuca rubra)</t>
  </si>
  <si>
    <t>Festuca rubra L.</t>
  </si>
  <si>
    <t>Blue or sheep Fescue (Festuca ovina)</t>
  </si>
  <si>
    <t xml:space="preserve">Festuca ovina L. </t>
  </si>
  <si>
    <t>Common meadow grass (Poa pratensis)</t>
  </si>
  <si>
    <t>Poa pratensis L.</t>
  </si>
  <si>
    <t>Sandberg bluegrass (Poa sandbergii)</t>
  </si>
  <si>
    <t xml:space="preserve">Pseudosclerochloa rupestris (With.) Tzvelev </t>
  </si>
  <si>
    <t xml:space="preserve">Poa sandbergii Vasey is a synonym of Pseudosclerochloa rupestris (With.) Tzvelev </t>
  </si>
  <si>
    <t>Hard poa (Poa or Desmazeria rigida)</t>
  </si>
  <si>
    <t>Catapodium rigidum (L.) C.E.Hubb.</t>
  </si>
  <si>
    <t>Synonym</t>
  </si>
  <si>
    <t>Common bluegrass (Poa trivialis)</t>
  </si>
  <si>
    <t>Poa trivialis L.</t>
  </si>
  <si>
    <t>Big bluegrass (Poa ampla)</t>
  </si>
  <si>
    <t>Poa juncifolia Scribn.</t>
  </si>
  <si>
    <t xml:space="preserve">Poa ampla Merr. is a synonym of Poa juncifolia Scribn. </t>
  </si>
  <si>
    <t>Prairie Junegrass (Koeleria macrantha)</t>
  </si>
  <si>
    <t>Koeleria macrantha (Ledeb.) Schult.</t>
  </si>
  <si>
    <t>Wavy hairgrass (Deschampsia flexuosa)</t>
  </si>
  <si>
    <t>Deschampsia flexuosa (L.) Trin.</t>
  </si>
  <si>
    <t>Yorkshire fog (Holcus lanatus)</t>
  </si>
  <si>
    <t>Holcus lanatus L.</t>
  </si>
  <si>
    <t>Squirreltail (Elymus elymoïdes)</t>
  </si>
  <si>
    <t>Sitanion hystrix (Nutt.) J.G.Sm.</t>
  </si>
  <si>
    <t xml:space="preserve">Elymus elymoides (Raf.) Swezey is a synonym of Sitanion hystrix (Nutt.) J.G.Sm. </t>
  </si>
  <si>
    <t>Thickspike wheatgrass (Elymus lanceolatus)</t>
  </si>
  <si>
    <t xml:space="preserve"> Elymus lanceolatus (Scribn. &amp; J.G.Sm.) Gould </t>
  </si>
  <si>
    <t>Giant Wildrye (Elymus cinereus)</t>
  </si>
  <si>
    <t xml:space="preserve">Leymus cinereus (Scribn. &amp; Merr.) Á.Löve </t>
  </si>
  <si>
    <t xml:space="preserve">Elymus cinereus Scribn. &amp; Merr. is a synonym of Leymus cinereus (Scribn. &amp; Merr.) Á.Löve </t>
  </si>
  <si>
    <t>Russian Wildrye (Elymus junceus)</t>
  </si>
  <si>
    <t xml:space="preserve">Psathyrostachys juncea (Fisch.) Nevski </t>
  </si>
  <si>
    <t xml:space="preserve">Elymus junceus Fisch. is a synonym of Psathyrostachys juncea (Fisch.) Nevski </t>
  </si>
  <si>
    <t>Sweet vernal grass (Anthoxanthum odoratum)</t>
  </si>
  <si>
    <t xml:space="preserve">Anthoxanthum odoratum L. </t>
  </si>
  <si>
    <t>Barren Brome (Anisantha sterilis)</t>
  </si>
  <si>
    <t>Bromus sterilis L.</t>
  </si>
  <si>
    <t xml:space="preserve">Anisantha sterilis (L.) Nevski is a synonym of Bromus sterilis L. </t>
  </si>
  <si>
    <t>Heath false brome (Brachypodium pinnatum)</t>
  </si>
  <si>
    <t>Brachypodium pinnatum (L.) P.Beauv.</t>
  </si>
  <si>
    <t>Upright Brome (Bromopsis erecta)</t>
  </si>
  <si>
    <t xml:space="preserve">Bromus erectus Huds. </t>
  </si>
  <si>
    <t xml:space="preserve">Bromopsis erecta (Huds.) Fourr. is a synonym of Bromus erectus Huds. </t>
  </si>
  <si>
    <t>Rescuegrass (Bromus catharticus)</t>
  </si>
  <si>
    <t xml:space="preserve">Bromus catharticus Vahl </t>
  </si>
  <si>
    <t>Smooth brome (Bromus inermis)</t>
  </si>
  <si>
    <t xml:space="preserve">Bromus inermis Leyss. </t>
  </si>
  <si>
    <t>Common bent (Agrostis capillaris)</t>
  </si>
  <si>
    <t>Agrostis capillaris L.</t>
  </si>
  <si>
    <t>Tall Wheatgrass (Agropyron elongatum)</t>
  </si>
  <si>
    <t xml:space="preserve"> Elymus elongatus (Host) Runemark </t>
  </si>
  <si>
    <t xml:space="preserve">Agropyron elongatum (Host) P.Beauv. is a synonym of Elymus elongatus (Host) Runemark </t>
  </si>
  <si>
    <t>Agropyron tricophorum (mis-spelling?)</t>
  </si>
  <si>
    <t xml:space="preserve">Elymus hispidus (Opiz) Melderis </t>
  </si>
  <si>
    <t xml:space="preserve">Agropyron trichophorum (Link) K.Richt. is a synonym of Elymus hispidus (Opiz) Melderis </t>
  </si>
  <si>
    <t>Agropyron intermedium (see above, same spp?)</t>
  </si>
  <si>
    <t xml:space="preserve">Agropyron intermedium (Host) P. Beauv. is a synonym of Elymus hispidus (Opiz) Melderis </t>
  </si>
  <si>
    <t xml:space="preserve">Elymus lanceolatus (Scribn. &amp; J.G.Sm.) Gould </t>
  </si>
  <si>
    <t xml:space="preserve">Agropyron dasystachyum (Hook.) Scribn. is a synonym of Elymus lanceolatus (Scribn. &amp; J.G.Sm.) Gould </t>
  </si>
  <si>
    <t>Agropyron riparium (see above, same spp?)</t>
  </si>
  <si>
    <t xml:space="preserve">Agropyron riparium Scribn. &amp; J.G.Sm. is a synonym of Elymus lanceolatus (Scribn. &amp; J.G.Sm.) Gould </t>
  </si>
  <si>
    <t xml:space="preserve">Elymus spicatus (Pursh) Gould </t>
  </si>
  <si>
    <t xml:space="preserve">Agropyron inerme (Scribn. &amp; J.G.Sm.) Rydb. is a synonym of Elymus spicatus (Pursh) Gould </t>
  </si>
  <si>
    <t>Agropyron desertorum (Fisch. ex Link) Schult.</t>
  </si>
  <si>
    <t>Agropyron cristatum (L.) Gaertn.</t>
  </si>
  <si>
    <t>Eragrostis lehmaniana (Spelling?)</t>
  </si>
  <si>
    <t xml:space="preserve">Eragrostis lehmanniana Nees </t>
  </si>
  <si>
    <t xml:space="preserve">Eragrostis curvula (Schrad.) Nees </t>
  </si>
  <si>
    <t>Eragrostis intermedia Hitchc.</t>
  </si>
  <si>
    <t>Panicum coloratum L.</t>
  </si>
  <si>
    <t xml:space="preserve">Panicum antidotale Retz. </t>
  </si>
  <si>
    <t>Pennisetum setaceum (Forssk.) Chiov.</t>
  </si>
  <si>
    <t xml:space="preserve">Bouteloua curtipendula (Michx.) Torr. </t>
  </si>
  <si>
    <t>Chondrosum eriopodum Torr.</t>
  </si>
  <si>
    <t xml:space="preserve">Bouteloua eriopoda (Torr.) Torr. is a synonym of Chondrosum eriopodum Torr. </t>
  </si>
  <si>
    <t xml:space="preserve">Chondrosum gracile Kunth </t>
  </si>
  <si>
    <t xml:space="preserve">Bouteloua gracilis (Kunth) Lag. ex Steud. is a synonym of Chondrosum gracile Kunth </t>
  </si>
  <si>
    <t xml:space="preserve">Digitaria californica (Benth.) Henrard </t>
  </si>
  <si>
    <t xml:space="preserve">Cenchrus ciliaris L. </t>
  </si>
  <si>
    <t xml:space="preserve">Leptochloa dubia (Kunth) Nees </t>
  </si>
  <si>
    <t>Setaria macrostachya Kunth</t>
  </si>
  <si>
    <t xml:space="preserve">Bothriochloa ischaemum (L.) Keng </t>
  </si>
  <si>
    <t>Sporolobus airoides  (Spelling?)</t>
  </si>
  <si>
    <t>Sporobolus airoides (Torr.) Torr.</t>
  </si>
  <si>
    <t>Indian Grass (Sorghastrum nutans)</t>
  </si>
  <si>
    <t xml:space="preserve">Sorghastrum nutans (L.) Nash </t>
  </si>
  <si>
    <t>Switch grass (panicum virgatum)</t>
  </si>
  <si>
    <t>Panicum virgatum L.</t>
  </si>
  <si>
    <t>Big bluestem (Andropogon gerardi) (spelling?)</t>
  </si>
  <si>
    <t xml:space="preserve">Andropogon gerardii Vitman </t>
  </si>
  <si>
    <t>Caucasian bluestem (Bothriochloa caucasica)</t>
  </si>
  <si>
    <t xml:space="preserve">Bothriochloa bladhii (Retz.) S.T.Blake </t>
  </si>
  <si>
    <t xml:space="preserve">Bothriochloa caucasica (Trin.) C.E.Hubb. is a synonym of Bothriochloa bladhii (Retz.) S.T.Blake </t>
  </si>
  <si>
    <t>Brassica rapa L.</t>
  </si>
  <si>
    <t xml:space="preserve">Brassica carinata A.Braun </t>
  </si>
  <si>
    <t xml:space="preserve">Lesquerella fendleri  </t>
  </si>
  <si>
    <t xml:space="preserve">Physaria fendleri (A. Gray) O'Kane &amp; Al-Shehbaz </t>
  </si>
  <si>
    <t xml:space="preserve">Lesquerella fendleri (A. Gray) S. Watson is a synonym of Physaria fendleri (A. Gray) O'Kane &amp; Al-Shehbaz </t>
  </si>
  <si>
    <t xml:space="preserve">Lesquerella mendocina </t>
  </si>
  <si>
    <t xml:space="preserve"> Lesquerella mendocina (Phil.) Kurtz </t>
  </si>
  <si>
    <t>Campanula rotundifolia L.</t>
  </si>
  <si>
    <t xml:space="preserve">Conyza canadensis (L.) Cronquist </t>
  </si>
  <si>
    <t>Digitalis purpurea L.</t>
  </si>
  <si>
    <t>Epilobium hirsutum L.</t>
  </si>
  <si>
    <t>Saxifraga tridactylites L.</t>
  </si>
  <si>
    <t>Thymus praecox subsp. polytrichus (A.Kern. ex Borbás) Jalas</t>
  </si>
  <si>
    <t xml:space="preserve">Thymus polytrichus A.Kern. ex Borbás is a synonym of Thymus praecox subsp. polytrichus (A.Kern. ex Borbás) Jalas </t>
  </si>
  <si>
    <t>Cerastium fontanum Baumg.</t>
  </si>
  <si>
    <t xml:space="preserve">Epilobium angustifolium L. </t>
  </si>
  <si>
    <t xml:space="preserve">Chamerion angustifolium (L.) Holub is a synonym of Epilobium angustifolium L. </t>
  </si>
  <si>
    <t xml:space="preserve"> Dryas octopetala L.</t>
  </si>
  <si>
    <t>Helianthenum nummularium (spelling?)</t>
  </si>
  <si>
    <t xml:space="preserve">Helianthemum nummularium (Cav.) Losa &amp; Rivas Goday </t>
  </si>
  <si>
    <t>Origanum vulgare L.</t>
  </si>
  <si>
    <t>Pilosella officinarum Vaill.</t>
  </si>
  <si>
    <t>Scrophularia auriculata L.</t>
  </si>
  <si>
    <t>Scenecio squalidus  ((spelling?)</t>
  </si>
  <si>
    <t xml:space="preserve">Senecio squalidus L. </t>
  </si>
  <si>
    <t>Lewis flax, blue flax or prairie flax; lin de Lewis (Linum lewisii)</t>
  </si>
  <si>
    <t xml:space="preserve">Linum lewisii var. lewisii is an unresolved name* </t>
  </si>
  <si>
    <t xml:space="preserve">Linum lewisii Pursh is a synonym of Linum lewisii var. lewisii </t>
  </si>
  <si>
    <t>White mustard (Sinapis alba)</t>
  </si>
  <si>
    <t>Sinapis alba L.</t>
  </si>
  <si>
    <t xml:space="preserve">Arabidopsis thaliana (L.) Heynh. </t>
  </si>
  <si>
    <t>Vetch (Vicia faba L)</t>
  </si>
  <si>
    <t>Red clover (Trifolium pretense)  (spelling?)</t>
  </si>
  <si>
    <t>Trifolium pratense L.</t>
  </si>
  <si>
    <t>White clover (Trifolium repens)</t>
  </si>
  <si>
    <t>Trifolium repens L.</t>
  </si>
  <si>
    <t>Lucerne (Medicago sativa)</t>
  </si>
  <si>
    <t>Medicago sativa L.</t>
  </si>
  <si>
    <t>Barrel medick (Medicago truncatula)</t>
  </si>
  <si>
    <t>Medicago truncatula Gaertn.</t>
  </si>
  <si>
    <t>Black Medick (Medicago lupulina)</t>
  </si>
  <si>
    <t>Medicago lupulina L.</t>
  </si>
  <si>
    <t>This page gives the list of the species for which germination traits are listed in the follwing sheets.  They are recorded giving their common english name (when possible), binomial Latin name given in the reference, their corresponding complete name given in the plant list (http://www.theplantlist.org/)</t>
  </si>
  <si>
    <t>ACCEPTED NAME (clossest match to Plant List)</t>
  </si>
  <si>
    <t>In the following sheets, you will find : the list of references that were collected, the list of species for which data on germination traits were found; the germination trait values for the different groups of species we have made.</t>
  </si>
  <si>
    <t>This page contains the explanation of the list of variables that are used in the following sheets for the different groups of species. It also gives a list of the literature references which were used and which already collated results for a group of species.</t>
  </si>
  <si>
    <t>10 legume species</t>
  </si>
</sst>
</file>

<file path=xl/styles.xml><?xml version="1.0" encoding="utf-8"?>
<styleSheet xmlns="http://schemas.openxmlformats.org/spreadsheetml/2006/main">
  <fonts count="34">
    <font>
      <sz val="11"/>
      <color theme="1"/>
      <name val="Calibri"/>
      <family val="2"/>
      <scheme val="minor"/>
    </font>
    <font>
      <sz val="11"/>
      <color rgb="FFFF0000"/>
      <name val="Calibri"/>
      <family val="2"/>
      <scheme val="minor"/>
    </font>
    <font>
      <b/>
      <sz val="11"/>
      <color rgb="FFFF0000"/>
      <name val="Calibri"/>
      <family val="2"/>
      <scheme val="minor"/>
    </font>
    <font>
      <sz val="11"/>
      <color theme="1"/>
      <name val="Calibri"/>
      <family val="2"/>
    </font>
    <font>
      <b/>
      <sz val="14"/>
      <color rgb="FFFF0000"/>
      <name val="Calibri"/>
      <family val="2"/>
      <scheme val="minor"/>
    </font>
    <font>
      <sz val="14"/>
      <color theme="1"/>
      <name val="Calibri"/>
      <family val="2"/>
      <scheme val="minor"/>
    </font>
    <font>
      <sz val="14"/>
      <color theme="1"/>
      <name val="Calibri"/>
      <family val="2"/>
    </font>
    <font>
      <b/>
      <sz val="14"/>
      <color theme="1"/>
      <name val="Calibri"/>
      <family val="2"/>
      <scheme val="minor"/>
    </font>
    <font>
      <b/>
      <sz val="14"/>
      <color theme="1"/>
      <name val="Calibri"/>
      <family val="2"/>
    </font>
    <font>
      <sz val="11"/>
      <name val="Calibri"/>
      <family val="2"/>
      <scheme val="minor"/>
    </font>
    <font>
      <sz val="12"/>
      <color theme="1"/>
      <name val="Calibri"/>
      <family val="2"/>
    </font>
    <font>
      <b/>
      <sz val="11"/>
      <color theme="1"/>
      <name val="Calibri"/>
      <family val="2"/>
      <scheme val="minor"/>
    </font>
    <font>
      <sz val="7.5"/>
      <color theme="1"/>
      <name val="Calibri"/>
      <family val="2"/>
      <scheme val="minor"/>
    </font>
    <font>
      <i/>
      <sz val="11"/>
      <color theme="1"/>
      <name val="Calibri"/>
      <family val="2"/>
      <scheme val="minor"/>
    </font>
    <font>
      <u/>
      <sz val="9.35"/>
      <color theme="10"/>
      <name val="Calibri"/>
      <family val="2"/>
    </font>
    <font>
      <sz val="12"/>
      <name val="Calibri"/>
      <family val="2"/>
      <scheme val="minor"/>
    </font>
    <font>
      <b/>
      <sz val="12"/>
      <color theme="1"/>
      <name val="Calibri"/>
      <family val="2"/>
      <scheme val="minor"/>
    </font>
    <font>
      <b/>
      <sz val="14"/>
      <name val="Calibri"/>
      <family val="2"/>
      <scheme val="minor"/>
    </font>
    <font>
      <i/>
      <sz val="11"/>
      <name val="Calibri"/>
      <family val="2"/>
      <scheme val="minor"/>
    </font>
    <font>
      <b/>
      <sz val="11"/>
      <name val="Calibri"/>
      <family val="2"/>
      <scheme val="minor"/>
    </font>
    <font>
      <sz val="11"/>
      <name val="Calibri"/>
      <family val="2"/>
    </font>
    <font>
      <b/>
      <sz val="12"/>
      <color rgb="FFFF0000"/>
      <name val="Calibri"/>
      <family val="2"/>
      <scheme val="minor"/>
    </font>
    <font>
      <b/>
      <sz val="11"/>
      <color theme="1"/>
      <name val="Times New Roman"/>
      <family val="1"/>
    </font>
    <font>
      <sz val="11"/>
      <color theme="1"/>
      <name val="Times New Roman"/>
      <family val="1"/>
    </font>
    <font>
      <b/>
      <sz val="11"/>
      <color theme="1"/>
      <name val="Calibri"/>
      <family val="2"/>
    </font>
    <font>
      <sz val="11"/>
      <color theme="1"/>
      <name val="Arial"/>
      <family val="2"/>
    </font>
    <font>
      <b/>
      <sz val="10"/>
      <name val="Calibri"/>
      <family val="2"/>
      <scheme val="minor"/>
    </font>
    <font>
      <sz val="14"/>
      <name val="Calibri"/>
      <family val="2"/>
      <scheme val="minor"/>
    </font>
    <font>
      <b/>
      <i/>
      <sz val="11"/>
      <color theme="1"/>
      <name val="Calibri"/>
      <family val="2"/>
      <scheme val="minor"/>
    </font>
    <font>
      <sz val="12"/>
      <color theme="1"/>
      <name val="Calibri"/>
      <family val="2"/>
      <scheme val="minor"/>
    </font>
    <font>
      <b/>
      <i/>
      <sz val="12"/>
      <color rgb="FFFF0000"/>
      <name val="Calibri"/>
      <family val="2"/>
      <scheme val="minor"/>
    </font>
    <font>
      <b/>
      <i/>
      <sz val="14"/>
      <color theme="1"/>
      <name val="Calibri"/>
      <family val="2"/>
      <scheme val="minor"/>
    </font>
    <font>
      <i/>
      <sz val="12"/>
      <color theme="1"/>
      <name val="Calibri"/>
      <family val="2"/>
      <scheme val="minor"/>
    </font>
    <font>
      <b/>
      <sz val="12"/>
      <color theme="1"/>
      <name val="Times New Roman"/>
      <family val="1"/>
    </font>
  </fonts>
  <fills count="3">
    <fill>
      <patternFill patternType="none"/>
    </fill>
    <fill>
      <patternFill patternType="gray125"/>
    </fill>
    <fill>
      <patternFill patternType="solid">
        <fgColor theme="0"/>
        <bgColor indexed="64"/>
      </patternFill>
    </fill>
  </fills>
  <borders count="19">
    <border>
      <left/>
      <right/>
      <top/>
      <bottom/>
      <diagonal/>
    </border>
    <border>
      <left/>
      <right/>
      <top style="thick">
        <color auto="1"/>
      </top>
      <bottom style="thick">
        <color auto="1"/>
      </bottom>
      <diagonal/>
    </border>
    <border>
      <left/>
      <right style="thin">
        <color auto="1"/>
      </right>
      <top/>
      <bottom/>
      <diagonal/>
    </border>
    <border>
      <left style="thick">
        <color auto="1"/>
      </left>
      <right style="thin">
        <color auto="1"/>
      </right>
      <top style="thick">
        <color auto="1"/>
      </top>
      <bottom style="thick">
        <color auto="1"/>
      </bottom>
      <diagonal/>
    </border>
    <border>
      <left style="thick">
        <color auto="1"/>
      </left>
      <right style="thin">
        <color auto="1"/>
      </right>
      <top/>
      <bottom/>
      <diagonal/>
    </border>
    <border>
      <left style="thin">
        <color auto="1"/>
      </left>
      <right style="thin">
        <color auto="1"/>
      </right>
      <top style="thick">
        <color auto="1"/>
      </top>
      <bottom style="thick">
        <color auto="1"/>
      </bottom>
      <diagonal/>
    </border>
    <border>
      <left style="thin">
        <color auto="1"/>
      </left>
      <right style="thin">
        <color auto="1"/>
      </right>
      <top/>
      <bottom/>
      <diagonal/>
    </border>
    <border>
      <left/>
      <right style="thin">
        <color auto="1"/>
      </right>
      <top style="thick">
        <color auto="1"/>
      </top>
      <bottom style="thick">
        <color auto="1"/>
      </bottom>
      <diagonal/>
    </border>
    <border>
      <left style="thick">
        <color auto="1"/>
      </left>
      <right style="thin">
        <color auto="1"/>
      </right>
      <top style="thick">
        <color auto="1"/>
      </top>
      <bottom/>
      <diagonal/>
    </border>
    <border>
      <left/>
      <right/>
      <top/>
      <bottom style="thick">
        <color auto="1"/>
      </bottom>
      <diagonal/>
    </border>
    <border>
      <left/>
      <right style="thick">
        <color auto="1"/>
      </right>
      <top/>
      <bottom/>
      <diagonal/>
    </border>
    <border>
      <left/>
      <right style="thick">
        <color auto="1"/>
      </right>
      <top/>
      <bottom style="thick">
        <color auto="1"/>
      </bottom>
      <diagonal/>
    </border>
    <border>
      <left/>
      <right style="thick">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n">
        <color auto="1"/>
      </right>
      <top/>
      <bottom style="thick">
        <color auto="1"/>
      </bottom>
      <diagonal/>
    </border>
    <border>
      <left/>
      <right/>
      <top style="thick">
        <color auto="1"/>
      </top>
      <bottom/>
      <diagonal/>
    </border>
    <border>
      <left/>
      <right style="thick">
        <color auto="1"/>
      </right>
      <top style="thick">
        <color auto="1"/>
      </top>
      <bottom/>
      <diagonal/>
    </border>
    <border>
      <left/>
      <right style="thin">
        <color auto="1"/>
      </right>
      <top style="thick">
        <color auto="1"/>
      </top>
      <bottom/>
      <diagonal/>
    </border>
    <border>
      <left style="thin">
        <color auto="1"/>
      </left>
      <right style="thin">
        <color auto="1"/>
      </right>
      <top style="thick">
        <color auto="1"/>
      </top>
      <bottom/>
      <diagonal/>
    </border>
  </borders>
  <cellStyleXfs count="2">
    <xf numFmtId="0" fontId="0" fillId="0" borderId="0"/>
    <xf numFmtId="0" fontId="14" fillId="0" borderId="0" applyNumberFormat="0" applyFill="0" applyBorder="0" applyAlignment="0" applyProtection="0">
      <alignment vertical="top"/>
      <protection locked="0"/>
    </xf>
  </cellStyleXfs>
  <cellXfs count="251">
    <xf numFmtId="0" fontId="0" fillId="0" borderId="0" xfId="0"/>
    <xf numFmtId="0" fontId="1" fillId="0" borderId="0" xfId="0" applyFont="1"/>
    <xf numFmtId="0" fontId="0" fillId="0" borderId="0" xfId="0" applyAlignment="1">
      <alignment horizontal="right"/>
    </xf>
    <xf numFmtId="0" fontId="0" fillId="0" borderId="0" xfId="0" applyAlignment="1">
      <alignment horizontal="center"/>
    </xf>
    <xf numFmtId="0" fontId="0" fillId="2" borderId="0" xfId="0" applyFill="1"/>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7" fillId="0" borderId="0" xfId="0" applyFont="1"/>
    <xf numFmtId="0" fontId="8" fillId="0" borderId="0" xfId="0" applyFont="1" applyAlignment="1">
      <alignment horizontal="center"/>
    </xf>
    <xf numFmtId="0" fontId="9" fillId="0" borderId="0" xfId="0" applyFont="1"/>
    <xf numFmtId="0" fontId="9" fillId="0" borderId="0" xfId="0" applyFont="1" applyAlignment="1">
      <alignment horizontal="center"/>
    </xf>
    <xf numFmtId="0" fontId="1" fillId="0" borderId="0" xfId="0" applyFont="1" applyAlignment="1">
      <alignment horizontal="right"/>
    </xf>
    <xf numFmtId="1" fontId="0" fillId="0" borderId="0" xfId="0" applyNumberFormat="1"/>
    <xf numFmtId="0" fontId="10" fillId="0" borderId="0" xfId="0" applyFont="1" applyAlignment="1">
      <alignment horizontal="center"/>
    </xf>
    <xf numFmtId="0" fontId="0" fillId="0" borderId="0" xfId="0" applyFill="1"/>
    <xf numFmtId="0" fontId="0" fillId="0" borderId="0" xfId="0" applyFont="1"/>
    <xf numFmtId="0" fontId="11" fillId="0" borderId="0" xfId="0" applyFont="1"/>
    <xf numFmtId="0" fontId="12" fillId="0" borderId="0" xfId="0" applyFont="1"/>
    <xf numFmtId="0" fontId="0" fillId="0" borderId="0" xfId="0" applyNumberFormat="1" applyFill="1"/>
    <xf numFmtId="0" fontId="14" fillId="0" borderId="0" xfId="1" applyAlignment="1" applyProtection="1"/>
    <xf numFmtId="0" fontId="0" fillId="0" borderId="0" xfId="0" applyNumberFormat="1"/>
    <xf numFmtId="0" fontId="17" fillId="0" borderId="0" xfId="0" applyFont="1"/>
    <xf numFmtId="0" fontId="0" fillId="0" borderId="0" xfId="0" applyFill="1" applyBorder="1"/>
    <xf numFmtId="0" fontId="5" fillId="0" borderId="1" xfId="0" applyFont="1" applyBorder="1"/>
    <xf numFmtId="0" fontId="0" fillId="0" borderId="5" xfId="0" applyFont="1" applyBorder="1" applyAlignment="1">
      <alignment wrapText="1"/>
    </xf>
    <xf numFmtId="0" fontId="9" fillId="0" borderId="6" xfId="0" applyFont="1" applyBorder="1"/>
    <xf numFmtId="0" fontId="0" fillId="0" borderId="6" xfId="0" applyFont="1" applyBorder="1"/>
    <xf numFmtId="0" fontId="0" fillId="0" borderId="6" xfId="0" applyBorder="1"/>
    <xf numFmtId="0" fontId="7" fillId="0" borderId="6" xfId="0" applyFont="1" applyBorder="1"/>
    <xf numFmtId="0" fontId="0" fillId="0" borderId="5" xfId="0" applyFont="1" applyBorder="1"/>
    <xf numFmtId="0" fontId="5" fillId="0" borderId="6" xfId="0" applyFont="1" applyBorder="1" applyAlignment="1">
      <alignment horizontal="center"/>
    </xf>
    <xf numFmtId="0" fontId="5" fillId="0" borderId="6" xfId="0" applyFont="1" applyBorder="1"/>
    <xf numFmtId="0" fontId="0" fillId="0" borderId="6" xfId="0" applyBorder="1" applyAlignment="1">
      <alignment horizontal="center"/>
    </xf>
    <xf numFmtId="16" fontId="0" fillId="0" borderId="6" xfId="0" applyNumberFormat="1" applyBorder="1"/>
    <xf numFmtId="0" fontId="9" fillId="0" borderId="6" xfId="0" applyFont="1" applyBorder="1" applyAlignment="1">
      <alignment horizontal="right"/>
    </xf>
    <xf numFmtId="0" fontId="0" fillId="0" borderId="2" xfId="0" applyFont="1" applyBorder="1" applyAlignment="1">
      <alignment wrapText="1"/>
    </xf>
    <xf numFmtId="0" fontId="9" fillId="0" borderId="2" xfId="0" applyFont="1" applyBorder="1" applyAlignment="1">
      <alignment wrapText="1"/>
    </xf>
    <xf numFmtId="0" fontId="0" fillId="0" borderId="2" xfId="0" applyBorder="1" applyAlignment="1">
      <alignment wrapText="1"/>
    </xf>
    <xf numFmtId="0" fontId="1" fillId="0" borderId="2" xfId="0" applyFont="1" applyBorder="1" applyAlignment="1">
      <alignment wrapText="1"/>
    </xf>
    <xf numFmtId="0" fontId="0" fillId="0" borderId="2" xfId="0" applyFont="1" applyBorder="1" applyAlignment="1">
      <alignment horizontal="left" wrapText="1"/>
    </xf>
    <xf numFmtId="0" fontId="0" fillId="0" borderId="2" xfId="0" applyBorder="1" applyAlignment="1">
      <alignment horizontal="left" wrapText="1"/>
    </xf>
    <xf numFmtId="0" fontId="11" fillId="0" borderId="2" xfId="0" applyFont="1" applyBorder="1" applyAlignment="1">
      <alignment wrapText="1"/>
    </xf>
    <xf numFmtId="0" fontId="9" fillId="0" borderId="2" xfId="0" applyFont="1" applyBorder="1" applyAlignment="1">
      <alignment horizontal="left" wrapText="1"/>
    </xf>
    <xf numFmtId="0" fontId="17" fillId="0" borderId="1" xfId="0" applyFont="1" applyBorder="1" applyAlignment="1">
      <alignment vertical="top"/>
    </xf>
    <xf numFmtId="0" fontId="17" fillId="0" borderId="0" xfId="0" applyFont="1" applyBorder="1" applyAlignment="1">
      <alignment vertical="top"/>
    </xf>
    <xf numFmtId="0" fontId="11" fillId="0" borderId="0" xfId="0" applyFont="1" applyBorder="1" applyAlignment="1">
      <alignment vertical="top"/>
    </xf>
    <xf numFmtId="0" fontId="1" fillId="0" borderId="0" xfId="0" applyFont="1" applyBorder="1" applyAlignment="1">
      <alignment vertical="top"/>
    </xf>
    <xf numFmtId="0" fontId="18" fillId="0" borderId="0" xfId="0" applyFont="1" applyBorder="1" applyAlignment="1">
      <alignment vertical="top"/>
    </xf>
    <xf numFmtId="0" fontId="9" fillId="0" borderId="0" xfId="0" applyFont="1" applyBorder="1" applyAlignment="1">
      <alignment vertical="top"/>
    </xf>
    <xf numFmtId="0" fontId="19" fillId="0" borderId="0" xfId="0" applyFont="1" applyBorder="1" applyAlignment="1">
      <alignment vertical="top"/>
    </xf>
    <xf numFmtId="0" fontId="2" fillId="0" borderId="0" xfId="0" applyFont="1" applyBorder="1" applyAlignment="1">
      <alignment vertical="top"/>
    </xf>
    <xf numFmtId="0" fontId="0" fillId="0" borderId="0" xfId="0" applyBorder="1" applyAlignment="1">
      <alignment vertical="top"/>
    </xf>
    <xf numFmtId="0" fontId="9" fillId="0" borderId="0" xfId="0" applyFont="1" applyAlignment="1">
      <alignment vertical="top"/>
    </xf>
    <xf numFmtId="0" fontId="0" fillId="0" borderId="3" xfId="0" applyBorder="1" applyAlignment="1">
      <alignment horizontal="center" vertical="top" wrapText="1"/>
    </xf>
    <xf numFmtId="0" fontId="0" fillId="0" borderId="8" xfId="0" applyFont="1" applyBorder="1" applyAlignment="1">
      <alignment vertical="top" wrapText="1"/>
    </xf>
    <xf numFmtId="0" fontId="18" fillId="0" borderId="4" xfId="0" applyFont="1" applyBorder="1" applyAlignment="1">
      <alignment vertical="top" wrapText="1"/>
    </xf>
    <xf numFmtId="0" fontId="0" fillId="0" borderId="4" xfId="0" applyBorder="1" applyAlignment="1">
      <alignment vertical="top" wrapText="1"/>
    </xf>
    <xf numFmtId="0" fontId="7" fillId="0" borderId="4" xfId="0" applyFont="1" applyBorder="1" applyAlignment="1">
      <alignment vertical="top" wrapText="1"/>
    </xf>
    <xf numFmtId="0" fontId="9" fillId="0" borderId="4" xfId="0" applyFont="1" applyBorder="1" applyAlignment="1">
      <alignment vertical="top" wrapText="1"/>
    </xf>
    <xf numFmtId="0" fontId="0" fillId="0" borderId="5" xfId="0" applyFont="1" applyBorder="1" applyAlignment="1">
      <alignment horizontal="center" vertical="top"/>
    </xf>
    <xf numFmtId="0" fontId="0" fillId="0" borderId="5" xfId="0" applyFont="1" applyBorder="1" applyAlignment="1">
      <alignment horizontal="center" vertical="top" wrapText="1"/>
    </xf>
    <xf numFmtId="0" fontId="3" fillId="0" borderId="5" xfId="0" applyFont="1" applyBorder="1" applyAlignment="1">
      <alignment horizontal="center" vertical="top"/>
    </xf>
    <xf numFmtId="0" fontId="0" fillId="0" borderId="6" xfId="0" applyFont="1" applyBorder="1" applyAlignment="1">
      <alignment horizontal="center" vertical="top"/>
    </xf>
    <xf numFmtId="0" fontId="0" fillId="0" borderId="6" xfId="0" applyFont="1" applyFill="1" applyBorder="1" applyAlignment="1">
      <alignment horizontal="center" vertical="top"/>
    </xf>
    <xf numFmtId="0" fontId="0" fillId="0" borderId="6" xfId="0" applyFont="1" applyBorder="1" applyAlignment="1">
      <alignment horizontal="center" vertical="top" wrapText="1"/>
    </xf>
    <xf numFmtId="0" fontId="6" fillId="0" borderId="6" xfId="0" applyFont="1" applyBorder="1" applyAlignment="1">
      <alignment horizontal="center" vertical="top"/>
    </xf>
    <xf numFmtId="0" fontId="5" fillId="0" borderId="6" xfId="0" applyFont="1" applyBorder="1" applyAlignment="1">
      <alignment horizontal="center" vertical="top"/>
    </xf>
    <xf numFmtId="0" fontId="0" fillId="0" borderId="6" xfId="0" applyBorder="1" applyAlignment="1">
      <alignment horizontal="center" vertical="top"/>
    </xf>
    <xf numFmtId="0" fontId="0" fillId="0" borderId="6" xfId="0" applyBorder="1" applyAlignment="1">
      <alignment vertical="top"/>
    </xf>
    <xf numFmtId="0" fontId="0" fillId="0" borderId="6" xfId="0" applyFill="1" applyBorder="1" applyAlignment="1">
      <alignment horizontal="center" vertical="top"/>
    </xf>
    <xf numFmtId="0" fontId="0" fillId="2" borderId="6" xfId="0" applyFill="1" applyBorder="1" applyAlignment="1">
      <alignment horizontal="center" vertical="top"/>
    </xf>
    <xf numFmtId="0" fontId="0" fillId="2" borderId="6" xfId="0" applyFont="1" applyFill="1" applyBorder="1" applyAlignment="1">
      <alignment horizontal="center" vertical="top"/>
    </xf>
    <xf numFmtId="0" fontId="0" fillId="0" borderId="6" xfId="0" applyFont="1" applyBorder="1" applyAlignment="1">
      <alignment horizontal="left" vertical="top"/>
    </xf>
    <xf numFmtId="17" fontId="0" fillId="0" borderId="6" xfId="0" applyNumberFormat="1" applyFont="1" applyBorder="1" applyAlignment="1">
      <alignment horizontal="center" vertical="top"/>
    </xf>
    <xf numFmtId="0" fontId="0" fillId="0" borderId="6" xfId="0" applyNumberFormat="1" applyFont="1" applyBorder="1" applyAlignment="1">
      <alignment horizontal="center" vertical="top"/>
    </xf>
    <xf numFmtId="1" fontId="0" fillId="0" borderId="6" xfId="0" applyNumberFormat="1" applyFont="1" applyBorder="1" applyAlignment="1">
      <alignment horizontal="center" vertical="top"/>
    </xf>
    <xf numFmtId="0" fontId="3" fillId="0" borderId="6" xfId="0" applyFont="1" applyBorder="1" applyAlignment="1">
      <alignment horizontal="center" vertical="top"/>
    </xf>
    <xf numFmtId="0" fontId="11" fillId="0" borderId="6" xfId="0" applyFont="1" applyBorder="1" applyAlignment="1">
      <alignment horizontal="center" vertical="top"/>
    </xf>
    <xf numFmtId="0" fontId="11" fillId="0" borderId="6" xfId="0" applyFont="1" applyBorder="1" applyAlignment="1">
      <alignment horizontal="center" vertical="top" wrapText="1"/>
    </xf>
    <xf numFmtId="0" fontId="8" fillId="0" borderId="6" xfId="0" applyFont="1" applyBorder="1" applyAlignment="1">
      <alignment horizontal="center" vertical="top"/>
    </xf>
    <xf numFmtId="0" fontId="7" fillId="0" borderId="6" xfId="0" applyFont="1" applyBorder="1" applyAlignment="1">
      <alignment horizontal="center" vertical="top"/>
    </xf>
    <xf numFmtId="0" fontId="0" fillId="0" borderId="6" xfId="0" applyFont="1" applyBorder="1" applyAlignment="1">
      <alignment vertical="top"/>
    </xf>
    <xf numFmtId="0" fontId="9" fillId="0" borderId="6" xfId="0" applyFont="1" applyFill="1" applyBorder="1" applyAlignment="1">
      <alignment horizontal="center" vertical="top"/>
    </xf>
    <xf numFmtId="0" fontId="0" fillId="0" borderId="6" xfId="0" applyFont="1" applyBorder="1" applyAlignment="1">
      <alignment vertical="top" wrapText="1"/>
    </xf>
    <xf numFmtId="0" fontId="9" fillId="0" borderId="6" xfId="0" applyFont="1" applyBorder="1" applyAlignment="1">
      <alignment horizontal="center" vertical="top"/>
    </xf>
    <xf numFmtId="49" fontId="9" fillId="0" borderId="6" xfId="0" applyNumberFormat="1" applyFont="1" applyBorder="1" applyAlignment="1">
      <alignment horizontal="center" vertical="top"/>
    </xf>
    <xf numFmtId="0" fontId="0" fillId="0" borderId="6" xfId="0" applyBorder="1" applyAlignment="1">
      <alignment horizontal="left" vertical="top"/>
    </xf>
    <xf numFmtId="0" fontId="0" fillId="0" borderId="2" xfId="0" applyBorder="1" applyAlignment="1">
      <alignment vertical="top" wrapText="1"/>
    </xf>
    <xf numFmtId="0" fontId="0" fillId="0" borderId="7" xfId="0" applyFont="1" applyBorder="1" applyAlignment="1">
      <alignment vertical="top" wrapText="1"/>
    </xf>
    <xf numFmtId="0" fontId="19" fillId="0" borderId="0" xfId="0" applyFont="1" applyAlignment="1">
      <alignment vertical="top"/>
    </xf>
    <xf numFmtId="0" fontId="11" fillId="0" borderId="0" xfId="0" applyFont="1" applyAlignment="1">
      <alignment vertical="top"/>
    </xf>
    <xf numFmtId="0" fontId="28" fillId="0" borderId="0" xfId="0" applyFont="1" applyAlignment="1">
      <alignment vertical="top"/>
    </xf>
    <xf numFmtId="0" fontId="2" fillId="0" borderId="0" xfId="0" applyFont="1" applyAlignment="1">
      <alignment vertical="top"/>
    </xf>
    <xf numFmtId="49" fontId="11" fillId="0" borderId="0" xfId="0" applyNumberFormat="1" applyFont="1" applyAlignment="1">
      <alignment vertical="top"/>
    </xf>
    <xf numFmtId="0" fontId="21" fillId="0" borderId="0" xfId="0" applyFont="1" applyAlignment="1">
      <alignment vertical="top"/>
    </xf>
    <xf numFmtId="0" fontId="16" fillId="0" borderId="0" xfId="0" applyFont="1" applyAlignment="1">
      <alignment vertical="top"/>
    </xf>
    <xf numFmtId="0" fontId="17" fillId="0" borderId="0" xfId="0" applyFont="1" applyAlignment="1">
      <alignment vertical="top"/>
    </xf>
    <xf numFmtId="0" fontId="7" fillId="0" borderId="0" xfId="0" applyFont="1" applyAlignment="1">
      <alignment vertical="top"/>
    </xf>
    <xf numFmtId="0" fontId="9" fillId="0" borderId="5" xfId="0" applyFont="1" applyBorder="1" applyAlignment="1">
      <alignment horizontal="center" vertical="top" wrapText="1"/>
    </xf>
    <xf numFmtId="0" fontId="0" fillId="0" borderId="1" xfId="0" applyFont="1" applyBorder="1" applyAlignment="1">
      <alignment vertical="top" wrapText="1"/>
    </xf>
    <xf numFmtId="0" fontId="0" fillId="0" borderId="6" xfId="0" applyBorder="1" applyAlignment="1">
      <alignment horizontal="center" wrapText="1"/>
    </xf>
    <xf numFmtId="0" fontId="19" fillId="0" borderId="4" xfId="0" applyFont="1" applyBorder="1" applyAlignment="1">
      <alignment vertical="top" wrapText="1"/>
    </xf>
    <xf numFmtId="0" fontId="13" fillId="0" borderId="4" xfId="0" applyFont="1" applyBorder="1" applyAlignment="1">
      <alignment vertical="top" wrapText="1"/>
    </xf>
    <xf numFmtId="0" fontId="2" fillId="0" borderId="4" xfId="0" applyFont="1" applyBorder="1" applyAlignment="1">
      <alignment vertical="top" wrapText="1"/>
    </xf>
    <xf numFmtId="0" fontId="11" fillId="0" borderId="4" xfId="0" applyFont="1" applyBorder="1" applyAlignment="1">
      <alignment vertical="top" wrapText="1"/>
    </xf>
    <xf numFmtId="49" fontId="0" fillId="0" borderId="4" xfId="0" applyNumberFormat="1" applyBorder="1" applyAlignment="1">
      <alignment vertical="top" wrapText="1"/>
    </xf>
    <xf numFmtId="0" fontId="21" fillId="0" borderId="4" xfId="0" applyFont="1" applyBorder="1" applyAlignment="1">
      <alignment vertical="top" wrapText="1"/>
    </xf>
    <xf numFmtId="0" fontId="9" fillId="0" borderId="2" xfId="0" applyFont="1" applyBorder="1" applyAlignment="1">
      <alignment horizontal="center" vertical="top" wrapText="1"/>
    </xf>
    <xf numFmtId="0" fontId="0" fillId="0" borderId="2" xfId="0" applyBorder="1" applyAlignment="1">
      <alignment horizontal="center" vertical="top" wrapText="1"/>
    </xf>
    <xf numFmtId="0" fontId="0" fillId="0" borderId="2" xfId="0" applyFill="1" applyBorder="1" applyAlignment="1">
      <alignment horizontal="center" vertical="top" wrapText="1"/>
    </xf>
    <xf numFmtId="0" fontId="2" fillId="0" borderId="2" xfId="0" applyFont="1" applyBorder="1" applyAlignment="1">
      <alignment horizontal="center" vertical="top" wrapText="1"/>
    </xf>
    <xf numFmtId="0" fontId="4" fillId="0" borderId="2" xfId="0" applyFont="1" applyBorder="1" applyAlignment="1">
      <alignment horizontal="center" vertical="top" wrapText="1"/>
    </xf>
    <xf numFmtId="0" fontId="1" fillId="0" borderId="2" xfId="0" applyFont="1" applyBorder="1" applyAlignment="1">
      <alignment horizontal="center" vertical="top" wrapText="1"/>
    </xf>
    <xf numFmtId="0" fontId="0" fillId="0" borderId="6" xfId="0" applyBorder="1" applyAlignment="1">
      <alignment horizontal="center" vertical="top" wrapText="1"/>
    </xf>
    <xf numFmtId="0" fontId="0" fillId="0" borderId="0" xfId="0" applyAlignment="1">
      <alignment vertical="top"/>
    </xf>
    <xf numFmtId="0" fontId="5" fillId="0" borderId="0" xfId="0" applyFont="1" applyAlignment="1">
      <alignment vertical="top"/>
    </xf>
    <xf numFmtId="0" fontId="1" fillId="0" borderId="0" xfId="0" applyFont="1" applyAlignment="1">
      <alignment vertical="top"/>
    </xf>
    <xf numFmtId="0" fontId="0" fillId="0" borderId="6" xfId="0" applyBorder="1" applyAlignment="1">
      <alignment wrapText="1"/>
    </xf>
    <xf numFmtId="1" fontId="0" fillId="0" borderId="6" xfId="0" applyNumberFormat="1" applyBorder="1" applyAlignment="1">
      <alignment horizontal="center"/>
    </xf>
    <xf numFmtId="0" fontId="4" fillId="0" borderId="6" xfId="0" applyFont="1" applyBorder="1" applyAlignment="1">
      <alignment horizontal="center" vertical="top" wrapText="1"/>
    </xf>
    <xf numFmtId="11" fontId="5" fillId="0" borderId="6" xfId="0" applyNumberFormat="1" applyFont="1" applyBorder="1" applyAlignment="1">
      <alignment horizontal="center" vertical="top"/>
    </xf>
    <xf numFmtId="11" fontId="0" fillId="0" borderId="6" xfId="0" applyNumberFormat="1" applyBorder="1" applyAlignment="1">
      <alignment horizontal="center" vertical="top"/>
    </xf>
    <xf numFmtId="1" fontId="0" fillId="0" borderId="6" xfId="0" applyNumberFormat="1" applyBorder="1" applyAlignment="1">
      <alignment horizontal="center" vertical="top"/>
    </xf>
    <xf numFmtId="0" fontId="0" fillId="0" borderId="0" xfId="0" applyAlignment="1">
      <alignment wrapText="1"/>
    </xf>
    <xf numFmtId="0" fontId="7" fillId="0" borderId="10" xfId="0" applyFont="1" applyBorder="1" applyAlignment="1">
      <alignment wrapText="1"/>
    </xf>
    <xf numFmtId="0" fontId="0" fillId="0" borderId="10" xfId="0" applyBorder="1" applyAlignment="1">
      <alignment wrapText="1"/>
    </xf>
    <xf numFmtId="0" fontId="1" fillId="0" borderId="10" xfId="0" applyFont="1" applyBorder="1" applyAlignment="1">
      <alignment wrapText="1"/>
    </xf>
    <xf numFmtId="0" fontId="7" fillId="0" borderId="4" xfId="0" applyFont="1" applyBorder="1" applyAlignment="1">
      <alignment wrapText="1"/>
    </xf>
    <xf numFmtId="0" fontId="0" fillId="0" borderId="4" xfId="0" applyBorder="1" applyAlignment="1">
      <alignment wrapText="1"/>
    </xf>
    <xf numFmtId="0" fontId="11" fillId="0" borderId="4" xfId="0" applyFont="1" applyBorder="1" applyAlignment="1">
      <alignment wrapText="1"/>
    </xf>
    <xf numFmtId="0" fontId="7" fillId="0" borderId="6" xfId="0" applyFont="1" applyBorder="1" applyAlignment="1">
      <alignment horizontal="center"/>
    </xf>
    <xf numFmtId="0" fontId="8" fillId="0" borderId="6" xfId="0" applyFont="1" applyBorder="1" applyAlignment="1">
      <alignment horizontal="center"/>
    </xf>
    <xf numFmtId="0" fontId="1" fillId="0" borderId="6" xfId="0" applyFont="1" applyBorder="1" applyAlignment="1">
      <alignment horizontal="center"/>
    </xf>
    <xf numFmtId="0" fontId="11" fillId="0" borderId="6" xfId="0" applyFont="1" applyBorder="1" applyAlignment="1">
      <alignment horizontal="center"/>
    </xf>
    <xf numFmtId="0" fontId="3" fillId="0" borderId="6" xfId="0" applyFont="1" applyBorder="1" applyAlignment="1">
      <alignment horizontal="center"/>
    </xf>
    <xf numFmtId="9" fontId="0" fillId="0" borderId="6" xfId="0" applyNumberFormat="1" applyBorder="1" applyAlignment="1">
      <alignment horizontal="center"/>
    </xf>
    <xf numFmtId="0" fontId="0" fillId="0" borderId="5" xfId="0" applyBorder="1" applyAlignment="1">
      <alignment horizontal="center" vertical="top"/>
    </xf>
    <xf numFmtId="0" fontId="0" fillId="0" borderId="5" xfId="0" applyBorder="1" applyAlignment="1">
      <alignment horizontal="center" vertical="top" wrapText="1"/>
    </xf>
    <xf numFmtId="0" fontId="0" fillId="0" borderId="10" xfId="0" applyBorder="1" applyAlignment="1">
      <alignment vertical="top" wrapText="1"/>
    </xf>
    <xf numFmtId="0" fontId="9" fillId="0" borderId="0" xfId="0" applyFont="1" applyAlignment="1">
      <alignment wrapText="1"/>
    </xf>
    <xf numFmtId="0" fontId="0" fillId="0" borderId="1" xfId="0" applyBorder="1" applyAlignment="1">
      <alignment vertical="top" wrapText="1"/>
    </xf>
    <xf numFmtId="0" fontId="0" fillId="0" borderId="1" xfId="0" applyBorder="1" applyAlignment="1">
      <alignment vertical="top"/>
    </xf>
    <xf numFmtId="0" fontId="0" fillId="0" borderId="7" xfId="0" applyBorder="1" applyAlignment="1">
      <alignment horizontal="center" vertical="top" wrapText="1"/>
    </xf>
    <xf numFmtId="0" fontId="7" fillId="0" borderId="12" xfId="0" applyFont="1" applyBorder="1" applyAlignment="1">
      <alignment vertical="top" wrapText="1"/>
    </xf>
    <xf numFmtId="0" fontId="7" fillId="0" borderId="12" xfId="0" applyFont="1" applyBorder="1" applyAlignment="1">
      <alignment vertical="top"/>
    </xf>
    <xf numFmtId="0" fontId="0" fillId="0" borderId="3" xfId="0" applyBorder="1" applyAlignment="1">
      <alignment vertical="top" wrapText="1"/>
    </xf>
    <xf numFmtId="0" fontId="0" fillId="0" borderId="5" xfId="0" applyBorder="1" applyAlignment="1">
      <alignment vertical="top" wrapText="1"/>
    </xf>
    <xf numFmtId="0" fontId="17" fillId="0" borderId="3" xfId="0" applyFont="1" applyBorder="1" applyAlignment="1">
      <alignment vertical="top" wrapText="1"/>
    </xf>
    <xf numFmtId="0" fontId="0" fillId="0" borderId="5" xfId="0" applyFont="1" applyBorder="1" applyAlignment="1">
      <alignment vertical="top" wrapText="1"/>
    </xf>
    <xf numFmtId="0" fontId="0" fillId="0" borderId="5" xfId="0" applyBorder="1" applyAlignment="1">
      <alignment vertical="top"/>
    </xf>
    <xf numFmtId="0" fontId="3" fillId="0" borderId="5" xfId="0" applyFont="1" applyBorder="1" applyAlignment="1">
      <alignment horizontal="center" vertical="top" wrapText="1"/>
    </xf>
    <xf numFmtId="0" fontId="7" fillId="0" borderId="0" xfId="0" applyFont="1" applyBorder="1"/>
    <xf numFmtId="0" fontId="5" fillId="0" borderId="0" xfId="0" applyFont="1" applyBorder="1"/>
    <xf numFmtId="0" fontId="0" fillId="0" borderId="0" xfId="0" applyBorder="1"/>
    <xf numFmtId="0" fontId="9" fillId="0" borderId="0" xfId="0" applyFont="1" applyBorder="1"/>
    <xf numFmtId="0" fontId="0" fillId="0" borderId="13" xfId="0" applyFont="1" applyBorder="1" applyAlignment="1">
      <alignment vertical="top" wrapText="1"/>
    </xf>
    <xf numFmtId="0" fontId="0" fillId="0" borderId="13" xfId="0" applyBorder="1" applyAlignment="1">
      <alignment vertical="top"/>
    </xf>
    <xf numFmtId="0" fontId="16" fillId="0" borderId="0" xfId="0" applyFont="1" applyAlignment="1">
      <alignment wrapText="1"/>
    </xf>
    <xf numFmtId="0" fontId="22" fillId="0" borderId="0" xfId="0" applyFont="1" applyFill="1" applyBorder="1" applyAlignment="1">
      <alignment vertical="top" wrapText="1"/>
    </xf>
    <xf numFmtId="0" fontId="0" fillId="0" borderId="0" xfId="0" applyFill="1" applyBorder="1" applyAlignment="1">
      <alignment wrapText="1"/>
    </xf>
    <xf numFmtId="0" fontId="11" fillId="0" borderId="0" xfId="0" applyFont="1" applyFill="1" applyBorder="1"/>
    <xf numFmtId="0" fontId="23" fillId="0" borderId="0" xfId="0" applyFont="1" applyFill="1" applyBorder="1" applyAlignment="1">
      <alignment vertical="top" wrapText="1"/>
    </xf>
    <xf numFmtId="0" fontId="13" fillId="0" borderId="0" xfId="0" applyFont="1" applyFill="1" applyBorder="1"/>
    <xf numFmtId="1" fontId="13" fillId="0" borderId="0" xfId="0" applyNumberFormat="1" applyFont="1" applyFill="1" applyBorder="1"/>
    <xf numFmtId="0" fontId="24" fillId="0" borderId="0" xfId="0" applyFont="1" applyFill="1" applyBorder="1"/>
    <xf numFmtId="0" fontId="7" fillId="0" borderId="0" xfId="0" applyFont="1" applyBorder="1" applyAlignment="1">
      <alignment vertical="top"/>
    </xf>
    <xf numFmtId="0" fontId="0" fillId="0" borderId="0" xfId="0" applyBorder="1" applyAlignment="1">
      <alignment vertical="top" wrapText="1"/>
    </xf>
    <xf numFmtId="0" fontId="0" fillId="0" borderId="3" xfId="0" applyFont="1" applyBorder="1" applyAlignment="1">
      <alignment horizontal="center" vertical="top" wrapText="1"/>
    </xf>
    <xf numFmtId="0" fontId="17" fillId="0" borderId="11" xfId="0" applyFont="1" applyBorder="1" applyAlignment="1">
      <alignment vertical="top" wrapText="1"/>
    </xf>
    <xf numFmtId="0" fontId="7" fillId="0" borderId="9" xfId="0" applyFont="1" applyBorder="1" applyAlignment="1">
      <alignment vertical="top" wrapText="1"/>
    </xf>
    <xf numFmtId="0" fontId="9" fillId="0" borderId="6" xfId="0" applyFont="1" applyBorder="1" applyAlignment="1">
      <alignment horizontal="center"/>
    </xf>
    <xf numFmtId="0" fontId="0" fillId="0" borderId="2" xfId="0" applyBorder="1"/>
    <xf numFmtId="0" fontId="0" fillId="0" borderId="6" xfId="0" applyFont="1" applyBorder="1" applyAlignment="1">
      <alignment horizontal="center"/>
    </xf>
    <xf numFmtId="0" fontId="0" fillId="0" borderId="2" xfId="0" applyFont="1" applyBorder="1"/>
    <xf numFmtId="0" fontId="5" fillId="0" borderId="6" xfId="0" applyFont="1" applyBorder="1" applyAlignment="1">
      <alignment wrapText="1"/>
    </xf>
    <xf numFmtId="0" fontId="9" fillId="0" borderId="6" xfId="0" applyFont="1" applyBorder="1" applyAlignment="1">
      <alignment wrapText="1"/>
    </xf>
    <xf numFmtId="0" fontId="0" fillId="0" borderId="6" xfId="0" applyFont="1" applyBorder="1" applyAlignment="1">
      <alignment wrapText="1"/>
    </xf>
    <xf numFmtId="0" fontId="0" fillId="0" borderId="2" xfId="0" applyBorder="1" applyAlignment="1">
      <alignment vertical="top"/>
    </xf>
    <xf numFmtId="0" fontId="9" fillId="0" borderId="10" xfId="0" applyFont="1" applyBorder="1" applyAlignment="1">
      <alignment vertical="top" wrapText="1"/>
    </xf>
    <xf numFmtId="0" fontId="18" fillId="0" borderId="10" xfId="0" applyFont="1" applyBorder="1" applyAlignment="1">
      <alignment vertical="top" wrapText="1"/>
    </xf>
    <xf numFmtId="0" fontId="13" fillId="0" borderId="10" xfId="0" applyFont="1" applyBorder="1" applyAlignment="1">
      <alignment vertical="top" wrapText="1"/>
    </xf>
    <xf numFmtId="0" fontId="21" fillId="0" borderId="10" xfId="0" applyFont="1" applyBorder="1" applyAlignment="1">
      <alignment vertical="top" wrapText="1"/>
    </xf>
    <xf numFmtId="0" fontId="0" fillId="0" borderId="10" xfId="0" applyFont="1" applyBorder="1" applyAlignment="1">
      <alignment vertical="top" wrapText="1"/>
    </xf>
    <xf numFmtId="0" fontId="2" fillId="0" borderId="10" xfId="0" applyFont="1" applyBorder="1" applyAlignment="1">
      <alignment vertical="top" wrapText="1"/>
    </xf>
    <xf numFmtId="0" fontId="5" fillId="0" borderId="2" xfId="0" applyFont="1" applyBorder="1" applyAlignment="1">
      <alignment vertical="top" wrapText="1"/>
    </xf>
    <xf numFmtId="0" fontId="9" fillId="0" borderId="2" xfId="0" applyFont="1" applyBorder="1" applyAlignment="1">
      <alignment vertical="top" wrapText="1"/>
    </xf>
    <xf numFmtId="0" fontId="0" fillId="0" borderId="2" xfId="0" applyFont="1" applyBorder="1" applyAlignment="1">
      <alignment vertical="top" wrapText="1"/>
    </xf>
    <xf numFmtId="49" fontId="0" fillId="0" borderId="2" xfId="0" applyNumberFormat="1" applyBorder="1" applyAlignment="1">
      <alignment vertical="top" wrapText="1"/>
    </xf>
    <xf numFmtId="0" fontId="20" fillId="0" borderId="6" xfId="0" applyFont="1" applyBorder="1" applyAlignment="1">
      <alignment horizontal="center" vertical="top"/>
    </xf>
    <xf numFmtId="0" fontId="5" fillId="0" borderId="2" xfId="0" applyFont="1" applyBorder="1" applyAlignment="1">
      <alignment wrapText="1"/>
    </xf>
    <xf numFmtId="0" fontId="5" fillId="0" borderId="2" xfId="0" applyFont="1" applyBorder="1"/>
    <xf numFmtId="0" fontId="18" fillId="0" borderId="2" xfId="0" applyFont="1" applyBorder="1" applyAlignment="1">
      <alignment vertical="top" wrapText="1"/>
    </xf>
    <xf numFmtId="0" fontId="9" fillId="0" borderId="2" xfId="0" applyFont="1" applyBorder="1"/>
    <xf numFmtId="0" fontId="13" fillId="0" borderId="2" xfId="0" applyFont="1" applyBorder="1" applyAlignment="1">
      <alignment vertical="top" wrapText="1"/>
    </xf>
    <xf numFmtId="0" fontId="0" fillId="0" borderId="10" xfId="0" applyFont="1" applyBorder="1"/>
    <xf numFmtId="0" fontId="9" fillId="0" borderId="10" xfId="0" applyFont="1" applyBorder="1"/>
    <xf numFmtId="0" fontId="17" fillId="0" borderId="10" xfId="0" applyFont="1" applyBorder="1" applyAlignment="1">
      <alignment vertical="top" wrapText="1"/>
    </xf>
    <xf numFmtId="0" fontId="7" fillId="0" borderId="6" xfId="0" applyFont="1" applyBorder="1" applyAlignment="1">
      <alignment wrapText="1"/>
    </xf>
    <xf numFmtId="0" fontId="5" fillId="0" borderId="6" xfId="0" applyFont="1" applyBorder="1" applyAlignment="1">
      <alignment horizontal="left"/>
    </xf>
    <xf numFmtId="0" fontId="6" fillId="0" borderId="6" xfId="0" applyFont="1" applyBorder="1" applyAlignment="1">
      <alignment horizontal="center"/>
    </xf>
    <xf numFmtId="0" fontId="7" fillId="0" borderId="2" xfId="0" applyFont="1" applyBorder="1" applyAlignment="1">
      <alignment wrapText="1"/>
    </xf>
    <xf numFmtId="0" fontId="0" fillId="0" borderId="6" xfId="0" applyBorder="1" applyAlignment="1">
      <alignment horizontal="right"/>
    </xf>
    <xf numFmtId="0" fontId="1" fillId="0" borderId="6" xfId="0" applyFont="1" applyBorder="1"/>
    <xf numFmtId="0" fontId="13" fillId="0" borderId="2" xfId="0" applyFont="1" applyBorder="1" applyAlignment="1">
      <alignment wrapText="1"/>
    </xf>
    <xf numFmtId="0" fontId="4" fillId="0" borderId="2" xfId="0" applyFont="1" applyBorder="1" applyAlignment="1">
      <alignment wrapText="1"/>
    </xf>
    <xf numFmtId="0" fontId="15" fillId="0" borderId="6" xfId="0" applyFont="1" applyBorder="1"/>
    <xf numFmtId="1" fontId="0" fillId="0" borderId="6" xfId="0" applyNumberFormat="1" applyBorder="1"/>
    <xf numFmtId="0" fontId="30" fillId="0" borderId="2" xfId="0" applyFont="1" applyBorder="1" applyAlignment="1">
      <alignment wrapText="1"/>
    </xf>
    <xf numFmtId="9" fontId="0" fillId="0" borderId="6" xfId="0" applyNumberFormat="1" applyBorder="1"/>
    <xf numFmtId="0" fontId="28" fillId="0" borderId="2" xfId="0" applyFont="1" applyBorder="1" applyAlignment="1">
      <alignment wrapText="1"/>
    </xf>
    <xf numFmtId="0" fontId="11" fillId="0" borderId="6" xfId="0" applyFont="1" applyBorder="1" applyAlignment="1">
      <alignment wrapText="1"/>
    </xf>
    <xf numFmtId="0" fontId="11" fillId="0" borderId="6" xfId="0" applyFont="1" applyBorder="1"/>
    <xf numFmtId="0" fontId="13" fillId="0" borderId="6" xfId="0" applyFont="1" applyBorder="1"/>
    <xf numFmtId="0" fontId="5" fillId="0" borderId="6" xfId="0" applyFont="1" applyBorder="1" applyAlignment="1">
      <alignment horizontal="right"/>
    </xf>
    <xf numFmtId="0" fontId="13" fillId="0" borderId="2" xfId="0" applyFont="1" applyBorder="1"/>
    <xf numFmtId="0" fontId="0" fillId="0" borderId="6" xfId="0" applyBorder="1" applyAlignment="1">
      <alignment vertical="top" wrapText="1"/>
    </xf>
    <xf numFmtId="11" fontId="4" fillId="0" borderId="10" xfId="0" applyNumberFormat="1" applyFont="1" applyBorder="1" applyAlignment="1">
      <alignment wrapText="1"/>
    </xf>
    <xf numFmtId="0" fontId="13" fillId="0" borderId="10" xfId="0" applyFont="1" applyBorder="1" applyAlignment="1">
      <alignment wrapText="1"/>
    </xf>
    <xf numFmtId="0" fontId="4" fillId="0" borderId="10" xfId="0" applyFont="1" applyBorder="1" applyAlignment="1">
      <alignment wrapText="1"/>
    </xf>
    <xf numFmtId="0" fontId="30" fillId="0" borderId="10" xfId="0" applyFont="1" applyBorder="1" applyAlignment="1">
      <alignment wrapText="1"/>
    </xf>
    <xf numFmtId="0" fontId="28" fillId="0" borderId="10" xfId="0" applyFont="1" applyBorder="1" applyAlignment="1">
      <alignment wrapText="1"/>
    </xf>
    <xf numFmtId="0" fontId="21" fillId="0" borderId="10" xfId="0" applyFont="1" applyBorder="1" applyAlignment="1">
      <alignment wrapText="1"/>
    </xf>
    <xf numFmtId="0" fontId="25" fillId="0" borderId="10" xfId="0" applyFont="1" applyBorder="1" applyAlignment="1">
      <alignment wrapText="1"/>
    </xf>
    <xf numFmtId="0" fontId="5" fillId="0" borderId="9" xfId="0" applyFont="1" applyBorder="1"/>
    <xf numFmtId="0" fontId="0" fillId="0" borderId="4" xfId="0" applyBorder="1" applyAlignment="1">
      <alignment horizontal="left" wrapText="1"/>
    </xf>
    <xf numFmtId="0" fontId="13" fillId="0" borderId="4" xfId="0" applyFont="1" applyBorder="1" applyAlignment="1">
      <alignment horizontal="left" wrapText="1"/>
    </xf>
    <xf numFmtId="0" fontId="9" fillId="0" borderId="4" xfId="0" applyFont="1" applyBorder="1" applyAlignment="1">
      <alignment horizontal="left" wrapText="1"/>
    </xf>
    <xf numFmtId="0" fontId="21" fillId="0" borderId="4" xfId="0" applyFont="1" applyBorder="1" applyAlignment="1">
      <alignment horizontal="left" wrapText="1"/>
    </xf>
    <xf numFmtId="0" fontId="4" fillId="0" borderId="4" xfId="0" applyFont="1" applyBorder="1" applyAlignment="1">
      <alignment horizontal="left" wrapText="1"/>
    </xf>
    <xf numFmtId="0" fontId="13" fillId="0" borderId="6" xfId="0" applyFont="1" applyBorder="1" applyAlignment="1">
      <alignment wrapText="1"/>
    </xf>
    <xf numFmtId="0" fontId="20" fillId="0" borderId="6" xfId="0" applyFont="1" applyBorder="1" applyAlignment="1">
      <alignment horizontal="left"/>
    </xf>
    <xf numFmtId="0" fontId="0" fillId="0" borderId="6" xfId="0" applyBorder="1" applyAlignment="1">
      <alignment horizontal="right" wrapText="1"/>
    </xf>
    <xf numFmtId="0" fontId="17" fillId="0" borderId="14" xfId="0" applyFont="1" applyBorder="1" applyAlignment="1">
      <alignment horizontal="left" vertical="top" wrapText="1"/>
    </xf>
    <xf numFmtId="0" fontId="20" fillId="0" borderId="6" xfId="0" applyFont="1" applyFill="1" applyBorder="1" applyAlignment="1">
      <alignment horizontal="center"/>
    </xf>
    <xf numFmtId="0" fontId="0" fillId="0" borderId="4" xfId="0" applyFont="1" applyBorder="1" applyAlignment="1">
      <alignment horizontal="left" wrapText="1"/>
    </xf>
    <xf numFmtId="0" fontId="13" fillId="0" borderId="2" xfId="0" applyFont="1" applyBorder="1" applyAlignment="1">
      <alignment vertical="top"/>
    </xf>
    <xf numFmtId="0" fontId="31" fillId="0" borderId="16" xfId="0" applyFont="1" applyBorder="1" applyAlignment="1">
      <alignment wrapText="1"/>
    </xf>
    <xf numFmtId="0" fontId="31" fillId="0" borderId="17" xfId="0" applyFont="1" applyBorder="1" applyAlignment="1">
      <alignment wrapText="1"/>
    </xf>
    <xf numFmtId="0" fontId="0" fillId="0" borderId="18" xfId="0" applyBorder="1" applyAlignment="1">
      <alignment wrapText="1"/>
    </xf>
    <xf numFmtId="0" fontId="0" fillId="0" borderId="18" xfId="0" applyBorder="1"/>
    <xf numFmtId="0" fontId="0" fillId="0" borderId="15" xfId="0" applyBorder="1"/>
    <xf numFmtId="0" fontId="17" fillId="0" borderId="10" xfId="0" applyFont="1" applyBorder="1" applyAlignment="1">
      <alignment wrapText="1"/>
    </xf>
    <xf numFmtId="0" fontId="0" fillId="0" borderId="10" xfId="0" applyFont="1" applyBorder="1" applyAlignment="1">
      <alignment wrapText="1"/>
    </xf>
    <xf numFmtId="0" fontId="18" fillId="0" borderId="2" xfId="0" applyFont="1" applyBorder="1" applyAlignment="1">
      <alignment horizontal="left" wrapText="1"/>
    </xf>
    <xf numFmtId="0" fontId="11" fillId="0" borderId="10" xfId="0" applyFont="1" applyBorder="1" applyAlignment="1">
      <alignment wrapText="1"/>
    </xf>
    <xf numFmtId="0" fontId="27" fillId="0" borderId="6" xfId="0" applyFont="1" applyBorder="1" applyAlignment="1">
      <alignment horizontal="center"/>
    </xf>
    <xf numFmtId="0" fontId="17" fillId="0" borderId="6" xfId="0" applyFont="1" applyBorder="1"/>
    <xf numFmtId="0" fontId="33" fillId="0" borderId="0" xfId="0" applyFont="1" applyAlignment="1">
      <alignment horizontal="left"/>
    </xf>
    <xf numFmtId="0" fontId="0" fillId="0" borderId="4" xfId="0" applyBorder="1" applyAlignment="1">
      <alignment vertical="top"/>
    </xf>
    <xf numFmtId="0" fontId="22" fillId="0" borderId="0" xfId="0" applyFont="1" applyFill="1" applyBorder="1" applyAlignment="1">
      <alignment vertical="top" wrapText="1"/>
    </xf>
  </cellXfs>
  <cellStyles count="2">
    <cellStyle name="Lien hypertexte"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DO69"/>
  <sheetViews>
    <sheetView tabSelected="1" workbookViewId="0"/>
  </sheetViews>
  <sheetFormatPr baseColWidth="10" defaultRowHeight="15"/>
  <cols>
    <col min="1" max="1" width="22.7109375" customWidth="1"/>
    <col min="2" max="2" width="32.85546875" style="124" customWidth="1"/>
    <col min="3" max="3" width="14.7109375" customWidth="1"/>
    <col min="5" max="5" width="12.140625" customWidth="1"/>
    <col min="6" max="6" width="16.140625" customWidth="1"/>
    <col min="7" max="7" width="13.85546875" customWidth="1"/>
    <col min="8" max="9" width="13" customWidth="1"/>
    <col min="11" max="11" width="14.85546875" customWidth="1"/>
    <col min="12" max="12" width="17.42578125" customWidth="1"/>
    <col min="15" max="15" width="13" customWidth="1"/>
    <col min="18" max="119" width="11.42578125" style="154"/>
  </cols>
  <sheetData>
    <row r="2" spans="1:119">
      <c r="A2" t="s">
        <v>1119</v>
      </c>
    </row>
    <row r="3" spans="1:119">
      <c r="A3" t="s">
        <v>1342</v>
      </c>
    </row>
    <row r="5" spans="1:119">
      <c r="A5" t="s">
        <v>1343</v>
      </c>
    </row>
    <row r="6" spans="1:119" s="8" customFormat="1" ht="19.5" thickBot="1">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row>
    <row r="7" spans="1:119" s="24" customFormat="1" ht="46.5" thickTop="1" thickBot="1">
      <c r="A7" s="144" t="s">
        <v>799</v>
      </c>
      <c r="B7" s="148" t="s">
        <v>40</v>
      </c>
      <c r="C7" s="138" t="s">
        <v>728</v>
      </c>
      <c r="D7" s="149" t="s">
        <v>68</v>
      </c>
      <c r="E7" s="99" t="s">
        <v>35</v>
      </c>
      <c r="F7" s="138" t="s">
        <v>786</v>
      </c>
      <c r="G7" s="60" t="s">
        <v>91</v>
      </c>
      <c r="H7" s="137" t="s">
        <v>787</v>
      </c>
      <c r="I7" s="60" t="s">
        <v>32</v>
      </c>
      <c r="J7" s="61" t="s">
        <v>34</v>
      </c>
      <c r="K7" s="60" t="s">
        <v>192</v>
      </c>
      <c r="L7" s="151" t="s">
        <v>43</v>
      </c>
      <c r="M7" s="138" t="s">
        <v>785</v>
      </c>
      <c r="N7" s="138" t="s">
        <v>801</v>
      </c>
      <c r="O7" s="149" t="s">
        <v>86</v>
      </c>
      <c r="P7" s="149" t="s">
        <v>87</v>
      </c>
      <c r="Q7" s="156" t="s">
        <v>94</v>
      </c>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3"/>
      <c r="CN7" s="153"/>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row>
    <row r="8" spans="1:119" s="142" customFormat="1" ht="106.5" thickTop="1" thickBot="1">
      <c r="A8" s="145" t="s">
        <v>788</v>
      </c>
      <c r="B8" s="146" t="s">
        <v>789</v>
      </c>
      <c r="C8" s="147" t="s">
        <v>790</v>
      </c>
      <c r="D8" s="147" t="s">
        <v>791</v>
      </c>
      <c r="E8" s="147" t="s">
        <v>806</v>
      </c>
      <c r="F8" s="147" t="s">
        <v>792</v>
      </c>
      <c r="G8" s="147" t="s">
        <v>793</v>
      </c>
      <c r="H8" s="147" t="s">
        <v>794</v>
      </c>
      <c r="I8" s="147" t="s">
        <v>795</v>
      </c>
      <c r="J8" s="147" t="s">
        <v>796</v>
      </c>
      <c r="K8" s="147" t="s">
        <v>797</v>
      </c>
      <c r="L8" s="141" t="s">
        <v>798</v>
      </c>
      <c r="M8" s="141" t="s">
        <v>800</v>
      </c>
      <c r="N8" s="147" t="s">
        <v>802</v>
      </c>
      <c r="O8" s="147" t="s">
        <v>803</v>
      </c>
      <c r="P8" s="150"/>
      <c r="Q8" s="157"/>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row>
    <row r="9" spans="1:119" s="52" customFormat="1" ht="19.5" thickTop="1">
      <c r="A9" s="166"/>
      <c r="B9" s="167"/>
      <c r="C9" s="167"/>
      <c r="D9" s="167"/>
      <c r="E9" s="167"/>
      <c r="F9" s="167"/>
      <c r="G9" s="167"/>
      <c r="H9" s="167"/>
      <c r="I9" s="167"/>
      <c r="J9" s="167"/>
      <c r="K9" s="167"/>
      <c r="L9" s="167"/>
      <c r="M9" s="167"/>
      <c r="N9" s="167"/>
      <c r="O9" s="167"/>
    </row>
    <row r="35" spans="1:119">
      <c r="A35" s="124"/>
      <c r="B35"/>
      <c r="Q35" s="154"/>
      <c r="DO35"/>
    </row>
    <row r="38" spans="1:119">
      <c r="A38" s="23"/>
      <c r="B38" s="160"/>
      <c r="C38" s="23"/>
      <c r="D38" s="23"/>
      <c r="E38" s="23"/>
      <c r="F38" s="23"/>
      <c r="G38" s="23"/>
      <c r="H38" s="23"/>
      <c r="I38" s="23"/>
      <c r="J38" s="23"/>
      <c r="K38" s="23"/>
    </row>
    <row r="39" spans="1:119">
      <c r="A39" s="23"/>
      <c r="B39" s="160"/>
      <c r="C39" s="161"/>
      <c r="D39" s="23"/>
      <c r="E39" s="23"/>
      <c r="F39" s="23"/>
      <c r="G39" s="23"/>
      <c r="H39" s="23"/>
      <c r="I39" s="23"/>
      <c r="J39" s="23"/>
      <c r="K39" s="23"/>
    </row>
    <row r="40" spans="1:119" ht="15.75" customHeight="1">
      <c r="A40" s="23"/>
      <c r="B40" s="160"/>
      <c r="C40" s="23"/>
      <c r="D40" s="250"/>
      <c r="E40" s="250"/>
      <c r="F40" s="159"/>
      <c r="G40" s="159"/>
      <c r="H40" s="159"/>
      <c r="I40" s="159"/>
      <c r="J40" s="159"/>
      <c r="K40" s="23"/>
    </row>
    <row r="41" spans="1:119">
      <c r="A41" s="23"/>
      <c r="B41" s="160"/>
      <c r="C41" s="23"/>
      <c r="D41" s="250"/>
      <c r="E41" s="250"/>
      <c r="F41" s="162"/>
      <c r="G41" s="162"/>
      <c r="H41" s="162"/>
      <c r="I41" s="162"/>
      <c r="J41" s="23"/>
      <c r="K41" s="23"/>
    </row>
    <row r="42" spans="1:119">
      <c r="A42" s="23"/>
      <c r="B42" s="160"/>
      <c r="C42" s="161"/>
      <c r="D42" s="23"/>
      <c r="E42" s="23"/>
      <c r="F42" s="23"/>
      <c r="G42" s="23"/>
      <c r="H42" s="23"/>
      <c r="I42" s="23"/>
      <c r="J42" s="161"/>
      <c r="K42" s="23"/>
    </row>
    <row r="43" spans="1:119">
      <c r="A43" s="23"/>
      <c r="B43" s="160"/>
      <c r="C43" s="163"/>
      <c r="D43" s="164"/>
      <c r="E43" s="164"/>
      <c r="F43" s="164"/>
      <c r="G43" s="164"/>
      <c r="H43" s="164"/>
      <c r="I43" s="164"/>
      <c r="J43" s="163"/>
      <c r="K43" s="23"/>
    </row>
    <row r="44" spans="1:119">
      <c r="A44" s="23"/>
      <c r="B44" s="160"/>
      <c r="C44" s="23"/>
      <c r="D44" s="23"/>
      <c r="E44" s="23"/>
      <c r="F44" s="23"/>
      <c r="G44" s="23"/>
      <c r="H44" s="23"/>
      <c r="I44" s="23"/>
      <c r="J44" s="23"/>
      <c r="K44" s="23"/>
    </row>
    <row r="45" spans="1:119">
      <c r="A45" s="23"/>
      <c r="B45" s="160"/>
      <c r="C45" s="161"/>
      <c r="D45" s="23"/>
      <c r="E45" s="23"/>
      <c r="F45" s="23"/>
      <c r="G45" s="23"/>
      <c r="H45" s="23"/>
      <c r="I45" s="23"/>
      <c r="J45" s="23"/>
      <c r="K45" s="23"/>
    </row>
    <row r="46" spans="1:119">
      <c r="A46" s="23"/>
      <c r="B46" s="160"/>
      <c r="C46" s="161"/>
      <c r="D46" s="23"/>
      <c r="E46" s="23"/>
      <c r="F46" s="23"/>
      <c r="G46" s="23"/>
      <c r="H46" s="23"/>
      <c r="I46" s="23"/>
      <c r="J46" s="23"/>
      <c r="K46" s="23"/>
    </row>
    <row r="47" spans="1:119">
      <c r="A47" s="23"/>
      <c r="B47" s="160"/>
      <c r="C47" s="161"/>
      <c r="D47" s="23"/>
      <c r="E47" s="23"/>
      <c r="F47" s="23"/>
      <c r="G47" s="23"/>
      <c r="H47" s="23"/>
      <c r="I47" s="23"/>
      <c r="J47" s="23"/>
      <c r="K47" s="23"/>
    </row>
    <row r="48" spans="1:119">
      <c r="A48" s="23"/>
      <c r="B48" s="160"/>
      <c r="C48" s="165"/>
      <c r="D48" s="23"/>
      <c r="E48" s="23"/>
      <c r="F48" s="23"/>
      <c r="G48" s="23"/>
      <c r="H48" s="23"/>
      <c r="I48" s="23"/>
      <c r="J48" s="23"/>
      <c r="K48" s="23"/>
    </row>
    <row r="49" spans="1:11">
      <c r="A49" s="23"/>
      <c r="B49" s="160"/>
      <c r="C49" s="23"/>
      <c r="D49" s="23"/>
      <c r="E49" s="23"/>
      <c r="F49" s="23"/>
      <c r="G49" s="23"/>
      <c r="H49" s="23"/>
      <c r="I49" s="23"/>
      <c r="J49" s="23"/>
      <c r="K49" s="23"/>
    </row>
    <row r="50" spans="1:11">
      <c r="A50" s="23"/>
      <c r="B50" s="160"/>
      <c r="C50" s="23"/>
      <c r="D50" s="23"/>
      <c r="E50" s="23"/>
      <c r="F50" s="23"/>
      <c r="G50" s="23"/>
      <c r="H50" s="23"/>
      <c r="I50" s="23"/>
      <c r="J50" s="23"/>
      <c r="K50" s="23"/>
    </row>
    <row r="51" spans="1:11">
      <c r="A51" s="23"/>
      <c r="B51" s="160"/>
      <c r="C51" s="23"/>
      <c r="D51" s="23"/>
      <c r="E51" s="23"/>
      <c r="F51" s="23"/>
      <c r="G51" s="23"/>
      <c r="H51" s="23"/>
      <c r="I51" s="23"/>
      <c r="J51" s="23"/>
      <c r="K51" s="23"/>
    </row>
    <row r="52" spans="1:11">
      <c r="A52" s="23"/>
      <c r="B52" s="160"/>
      <c r="C52" s="23"/>
      <c r="D52" s="23"/>
      <c r="E52" s="23"/>
      <c r="F52" s="23"/>
      <c r="G52" s="23"/>
      <c r="H52" s="23"/>
      <c r="I52" s="23"/>
      <c r="J52" s="23"/>
      <c r="K52" s="23"/>
    </row>
    <row r="53" spans="1:11">
      <c r="A53" s="23"/>
      <c r="B53" s="160"/>
      <c r="C53" s="23"/>
      <c r="D53" s="23"/>
      <c r="E53" s="23"/>
      <c r="F53" s="23"/>
      <c r="G53" s="23"/>
      <c r="H53" s="23"/>
      <c r="I53" s="23"/>
      <c r="J53" s="23"/>
      <c r="K53" s="23"/>
    </row>
    <row r="54" spans="1:11">
      <c r="A54" s="23"/>
      <c r="B54" s="160"/>
      <c r="C54" s="23"/>
      <c r="D54" s="23"/>
      <c r="E54" s="23"/>
      <c r="F54" s="23"/>
      <c r="G54" s="23"/>
      <c r="H54" s="23"/>
      <c r="I54" s="23"/>
      <c r="J54" s="23"/>
      <c r="K54" s="23"/>
    </row>
    <row r="55" spans="1:11">
      <c r="A55" s="23"/>
      <c r="B55" s="160"/>
      <c r="C55" s="23"/>
      <c r="D55" s="23"/>
      <c r="E55" s="23"/>
      <c r="F55" s="23"/>
      <c r="G55" s="23"/>
      <c r="H55" s="23"/>
      <c r="I55" s="23"/>
      <c r="J55" s="23"/>
      <c r="K55" s="23"/>
    </row>
    <row r="56" spans="1:11">
      <c r="A56" s="23"/>
      <c r="B56" s="160"/>
      <c r="C56" s="23"/>
      <c r="D56" s="23"/>
      <c r="E56" s="23"/>
      <c r="F56" s="23"/>
      <c r="G56" s="23"/>
      <c r="H56" s="23"/>
      <c r="I56" s="23"/>
      <c r="J56" s="23"/>
      <c r="K56" s="23"/>
    </row>
    <row r="57" spans="1:11">
      <c r="A57" s="23"/>
      <c r="B57" s="160"/>
      <c r="C57" s="23"/>
      <c r="D57" s="23"/>
      <c r="E57" s="23"/>
      <c r="F57" s="23"/>
      <c r="G57" s="23"/>
      <c r="H57" s="23"/>
      <c r="I57" s="23"/>
      <c r="J57" s="23"/>
      <c r="K57" s="23"/>
    </row>
    <row r="58" spans="1:11">
      <c r="A58" s="23"/>
      <c r="B58" s="160"/>
      <c r="C58" s="23"/>
      <c r="D58" s="250"/>
      <c r="E58" s="159"/>
      <c r="F58" s="159"/>
      <c r="G58" s="159"/>
      <c r="H58" s="159"/>
      <c r="I58" s="159"/>
      <c r="J58" s="159"/>
      <c r="K58" s="23"/>
    </row>
    <row r="59" spans="1:11">
      <c r="A59" s="23"/>
      <c r="B59" s="160"/>
      <c r="C59" s="23"/>
      <c r="D59" s="250"/>
      <c r="E59" s="159"/>
      <c r="F59" s="162"/>
      <c r="G59" s="162"/>
      <c r="H59" s="162"/>
      <c r="I59" s="162"/>
      <c r="J59" s="23"/>
      <c r="K59" s="23"/>
    </row>
    <row r="60" spans="1:11">
      <c r="A60" s="23"/>
      <c r="B60" s="160"/>
      <c r="C60" s="23"/>
      <c r="D60" s="23"/>
      <c r="E60" s="23"/>
      <c r="F60" s="23"/>
      <c r="G60" s="23"/>
      <c r="H60" s="23"/>
      <c r="I60" s="23"/>
      <c r="J60" s="23"/>
      <c r="K60" s="23"/>
    </row>
    <row r="61" spans="1:11">
      <c r="A61" s="23"/>
      <c r="B61" s="160"/>
      <c r="C61" s="23"/>
      <c r="D61" s="23"/>
      <c r="E61" s="23"/>
      <c r="F61" s="23"/>
      <c r="G61" s="23"/>
      <c r="H61" s="23"/>
      <c r="I61" s="23"/>
      <c r="J61" s="23"/>
      <c r="K61" s="23"/>
    </row>
    <row r="62" spans="1:11">
      <c r="A62" s="23"/>
      <c r="B62" s="160"/>
      <c r="C62" s="23"/>
      <c r="D62" s="23"/>
      <c r="E62" s="23"/>
      <c r="F62" s="23"/>
      <c r="G62" s="23"/>
      <c r="H62" s="23"/>
      <c r="I62" s="23"/>
      <c r="J62" s="23"/>
      <c r="K62" s="23"/>
    </row>
    <row r="63" spans="1:11">
      <c r="A63" s="23"/>
      <c r="B63" s="160"/>
      <c r="C63" s="23"/>
      <c r="D63" s="23"/>
      <c r="E63" s="23"/>
      <c r="F63" s="23"/>
      <c r="G63" s="23"/>
      <c r="H63" s="23"/>
      <c r="I63" s="23"/>
      <c r="J63" s="23"/>
      <c r="K63" s="23"/>
    </row>
    <row r="64" spans="1:11">
      <c r="A64" s="23"/>
      <c r="B64" s="160"/>
      <c r="C64" s="23"/>
      <c r="D64" s="23"/>
      <c r="E64" s="23"/>
      <c r="F64" s="23"/>
      <c r="G64" s="23"/>
      <c r="H64" s="23"/>
      <c r="I64" s="23"/>
      <c r="J64" s="23"/>
      <c r="K64" s="23"/>
    </row>
    <row r="65" spans="1:11">
      <c r="A65" s="23"/>
      <c r="B65" s="160"/>
      <c r="C65" s="23"/>
      <c r="D65" s="23"/>
      <c r="E65" s="23"/>
      <c r="F65" s="23"/>
      <c r="G65" s="23"/>
      <c r="H65" s="161"/>
      <c r="I65" s="161"/>
      <c r="J65" s="161"/>
      <c r="K65" s="23"/>
    </row>
    <row r="66" spans="1:11">
      <c r="A66" s="23"/>
      <c r="B66" s="160"/>
      <c r="C66" s="23"/>
      <c r="D66" s="23"/>
      <c r="E66" s="23"/>
      <c r="F66" s="23"/>
      <c r="G66" s="23"/>
      <c r="H66" s="23"/>
      <c r="I66" s="23"/>
      <c r="J66" s="23"/>
      <c r="K66" s="23"/>
    </row>
    <row r="67" spans="1:11">
      <c r="A67" s="23"/>
      <c r="B67" s="160"/>
      <c r="C67" s="23"/>
      <c r="D67" s="23"/>
      <c r="E67" s="23"/>
      <c r="F67" s="23"/>
      <c r="G67" s="23"/>
      <c r="H67" s="23"/>
      <c r="I67" s="23"/>
      <c r="J67" s="23"/>
      <c r="K67" s="23"/>
    </row>
    <row r="68" spans="1:11">
      <c r="A68" s="23"/>
      <c r="B68" s="160"/>
      <c r="C68" s="23"/>
      <c r="D68" s="23"/>
      <c r="E68" s="23"/>
      <c r="F68" s="23"/>
      <c r="G68" s="23"/>
      <c r="H68" s="23"/>
      <c r="I68" s="23"/>
      <c r="J68" s="23"/>
      <c r="K68" s="23"/>
    </row>
    <row r="69" spans="1:11">
      <c r="A69" s="23"/>
      <c r="B69" s="160"/>
      <c r="C69" s="23"/>
      <c r="D69" s="23"/>
      <c r="E69" s="23"/>
      <c r="F69" s="23"/>
      <c r="G69" s="23"/>
      <c r="H69" s="23"/>
      <c r="I69" s="23"/>
      <c r="J69" s="23"/>
      <c r="K69" s="23"/>
    </row>
  </sheetData>
  <mergeCells count="3">
    <mergeCell ref="D40:D41"/>
    <mergeCell ref="E40:E41"/>
    <mergeCell ref="D58:D5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DO263"/>
  <sheetViews>
    <sheetView topLeftCell="A2" workbookViewId="0">
      <selection activeCell="H242" sqref="H242"/>
    </sheetView>
  </sheetViews>
  <sheetFormatPr baseColWidth="10" defaultRowHeight="15"/>
  <sheetData>
    <row r="1" spans="1:1">
      <c r="A1" s="17" t="s">
        <v>1106</v>
      </c>
    </row>
    <row r="3" spans="1:1" ht="15.75">
      <c r="A3" s="248" t="s">
        <v>1107</v>
      </c>
    </row>
    <row r="4" spans="1:1">
      <c r="A4" s="21" t="s">
        <v>895</v>
      </c>
    </row>
    <row r="5" spans="1:1">
      <c r="A5" s="21" t="s">
        <v>896</v>
      </c>
    </row>
    <row r="6" spans="1:1">
      <c r="A6" t="s">
        <v>897</v>
      </c>
    </row>
    <row r="7" spans="1:1">
      <c r="A7" t="s">
        <v>898</v>
      </c>
    </row>
    <row r="8" spans="1:1">
      <c r="A8" t="s">
        <v>899</v>
      </c>
    </row>
    <row r="9" spans="1:1">
      <c r="A9" t="s">
        <v>900</v>
      </c>
    </row>
    <row r="10" spans="1:1">
      <c r="A10" t="s">
        <v>901</v>
      </c>
    </row>
    <row r="11" spans="1:1">
      <c r="A11" t="s">
        <v>902</v>
      </c>
    </row>
    <row r="12" spans="1:1">
      <c r="A12" t="s">
        <v>903</v>
      </c>
    </row>
    <row r="13" spans="1:1">
      <c r="A13" t="s">
        <v>904</v>
      </c>
    </row>
    <row r="14" spans="1:1">
      <c r="A14" t="s">
        <v>905</v>
      </c>
    </row>
    <row r="15" spans="1:1">
      <c r="A15" t="s">
        <v>906</v>
      </c>
    </row>
    <row r="16" spans="1:1">
      <c r="A16" t="s">
        <v>907</v>
      </c>
    </row>
    <row r="17" spans="1:1">
      <c r="A17" t="s">
        <v>908</v>
      </c>
    </row>
    <row r="18" spans="1:1">
      <c r="A18" t="s">
        <v>909</v>
      </c>
    </row>
    <row r="19" spans="1:1">
      <c r="A19" t="s">
        <v>910</v>
      </c>
    </row>
    <row r="20" spans="1:1">
      <c r="A20" t="s">
        <v>911</v>
      </c>
    </row>
    <row r="21" spans="1:1">
      <c r="A21" t="s">
        <v>912</v>
      </c>
    </row>
    <row r="22" spans="1:1">
      <c r="A22" t="s">
        <v>913</v>
      </c>
    </row>
    <row r="23" spans="1:1">
      <c r="A23" t="s">
        <v>914</v>
      </c>
    </row>
    <row r="24" spans="1:1">
      <c r="A24" s="21" t="s">
        <v>915</v>
      </c>
    </row>
    <row r="25" spans="1:1">
      <c r="A25" s="21" t="s">
        <v>916</v>
      </c>
    </row>
    <row r="26" spans="1:1">
      <c r="A26" t="s">
        <v>917</v>
      </c>
    </row>
    <row r="27" spans="1:1">
      <c r="A27" t="s">
        <v>918</v>
      </c>
    </row>
    <row r="28" spans="1:1">
      <c r="A28" t="s">
        <v>919</v>
      </c>
    </row>
    <row r="29" spans="1:1">
      <c r="A29" t="s">
        <v>920</v>
      </c>
    </row>
    <row r="30" spans="1:1">
      <c r="A30" t="s">
        <v>921</v>
      </c>
    </row>
    <row r="31" spans="1:1">
      <c r="A31" t="s">
        <v>922</v>
      </c>
    </row>
    <row r="32" spans="1:1">
      <c r="A32" t="s">
        <v>923</v>
      </c>
    </row>
    <row r="33" spans="1:1">
      <c r="A33" t="s">
        <v>924</v>
      </c>
    </row>
    <row r="34" spans="1:1">
      <c r="A34" t="s">
        <v>925</v>
      </c>
    </row>
    <row r="35" spans="1:1">
      <c r="A35" t="s">
        <v>926</v>
      </c>
    </row>
    <row r="36" spans="1:1">
      <c r="A36" t="s">
        <v>927</v>
      </c>
    </row>
    <row r="37" spans="1:1">
      <c r="A37" t="s">
        <v>928</v>
      </c>
    </row>
    <row r="38" spans="1:1">
      <c r="A38" t="s">
        <v>929</v>
      </c>
    </row>
    <row r="39" spans="1:1">
      <c r="A39" t="s">
        <v>930</v>
      </c>
    </row>
    <row r="40" spans="1:1">
      <c r="A40" t="s">
        <v>931</v>
      </c>
    </row>
    <row r="41" spans="1:1">
      <c r="A41" t="s">
        <v>932</v>
      </c>
    </row>
    <row r="42" spans="1:1">
      <c r="A42" t="s">
        <v>933</v>
      </c>
    </row>
    <row r="43" spans="1:1">
      <c r="A43" t="s">
        <v>934</v>
      </c>
    </row>
    <row r="44" spans="1:1">
      <c r="A44" t="s">
        <v>935</v>
      </c>
    </row>
    <row r="45" spans="1:1">
      <c r="A45" t="s">
        <v>936</v>
      </c>
    </row>
    <row r="46" spans="1:1">
      <c r="A46" t="s">
        <v>937</v>
      </c>
    </row>
    <row r="47" spans="1:1">
      <c r="A47" t="s">
        <v>939</v>
      </c>
    </row>
    <row r="48" spans="1:1">
      <c r="A48" t="s">
        <v>940</v>
      </c>
    </row>
    <row r="49" spans="1:1">
      <c r="A49" t="s">
        <v>941</v>
      </c>
    </row>
    <row r="50" spans="1:1">
      <c r="A50" t="s">
        <v>942</v>
      </c>
    </row>
    <row r="51" spans="1:1">
      <c r="A51" t="s">
        <v>943</v>
      </c>
    </row>
    <row r="52" spans="1:1">
      <c r="A52" t="s">
        <v>944</v>
      </c>
    </row>
    <row r="53" spans="1:1">
      <c r="A53" t="s">
        <v>945</v>
      </c>
    </row>
    <row r="54" spans="1:1">
      <c r="A54" t="s">
        <v>946</v>
      </c>
    </row>
    <row r="55" spans="1:1">
      <c r="A55" t="s">
        <v>947</v>
      </c>
    </row>
    <row r="56" spans="1:1">
      <c r="A56" t="s">
        <v>948</v>
      </c>
    </row>
    <row r="57" spans="1:1">
      <c r="A57" t="s">
        <v>949</v>
      </c>
    </row>
    <row r="58" spans="1:1">
      <c r="A58" t="s">
        <v>950</v>
      </c>
    </row>
    <row r="59" spans="1:1">
      <c r="A59" t="s">
        <v>951</v>
      </c>
    </row>
    <row r="60" spans="1:1">
      <c r="A60" s="21" t="s">
        <v>952</v>
      </c>
    </row>
    <row r="61" spans="1:1">
      <c r="A61" t="s">
        <v>953</v>
      </c>
    </row>
    <row r="62" spans="1:1">
      <c r="A62" t="s">
        <v>954</v>
      </c>
    </row>
    <row r="63" spans="1:1">
      <c r="A63" t="s">
        <v>955</v>
      </c>
    </row>
    <row r="64" spans="1:1">
      <c r="A64" s="21" t="s">
        <v>956</v>
      </c>
    </row>
    <row r="66" spans="1:1">
      <c r="A66" s="17" t="s">
        <v>1108</v>
      </c>
    </row>
    <row r="67" spans="1:1">
      <c r="A67" t="s">
        <v>957</v>
      </c>
    </row>
    <row r="68" spans="1:1">
      <c r="A68" t="s">
        <v>958</v>
      </c>
    </row>
    <row r="69" spans="1:1">
      <c r="A69" t="s">
        <v>959</v>
      </c>
    </row>
    <row r="70" spans="1:1">
      <c r="A70" t="s">
        <v>960</v>
      </c>
    </row>
    <row r="71" spans="1:1">
      <c r="A71" t="s">
        <v>961</v>
      </c>
    </row>
    <row r="72" spans="1:1">
      <c r="A72" t="s">
        <v>962</v>
      </c>
    </row>
    <row r="73" spans="1:1">
      <c r="A73" t="s">
        <v>963</v>
      </c>
    </row>
    <row r="74" spans="1:1">
      <c r="A74" t="s">
        <v>964</v>
      </c>
    </row>
    <row r="75" spans="1:1">
      <c r="A75" t="s">
        <v>965</v>
      </c>
    </row>
    <row r="76" spans="1:1">
      <c r="A76" t="s">
        <v>966</v>
      </c>
    </row>
    <row r="77" spans="1:1">
      <c r="A77" t="s">
        <v>967</v>
      </c>
    </row>
    <row r="78" spans="1:1">
      <c r="A78" t="s">
        <v>968</v>
      </c>
    </row>
    <row r="79" spans="1:1">
      <c r="A79" t="s">
        <v>969</v>
      </c>
    </row>
    <row r="80" spans="1:1">
      <c r="A80" t="s">
        <v>970</v>
      </c>
    </row>
    <row r="81" spans="1:1">
      <c r="A81" t="s">
        <v>971</v>
      </c>
    </row>
    <row r="82" spans="1:1">
      <c r="A82" t="s">
        <v>972</v>
      </c>
    </row>
    <row r="83" spans="1:1">
      <c r="A83" t="s">
        <v>973</v>
      </c>
    </row>
    <row r="84" spans="1:1">
      <c r="A84" t="s">
        <v>974</v>
      </c>
    </row>
    <row r="85" spans="1:1">
      <c r="A85" t="s">
        <v>975</v>
      </c>
    </row>
    <row r="86" spans="1:1">
      <c r="A86" t="s">
        <v>976</v>
      </c>
    </row>
    <row r="87" spans="1:1">
      <c r="A87" t="s">
        <v>977</v>
      </c>
    </row>
    <row r="88" spans="1:1">
      <c r="A88" s="21" t="s">
        <v>978</v>
      </c>
    </row>
    <row r="89" spans="1:1">
      <c r="A89" t="s">
        <v>979</v>
      </c>
    </row>
    <row r="90" spans="1:1">
      <c r="A90" t="s">
        <v>980</v>
      </c>
    </row>
    <row r="91" spans="1:1">
      <c r="A91" t="s">
        <v>981</v>
      </c>
    </row>
    <row r="92" spans="1:1">
      <c r="A92" t="s">
        <v>982</v>
      </c>
    </row>
    <row r="93" spans="1:1">
      <c r="A93" t="s">
        <v>983</v>
      </c>
    </row>
    <row r="94" spans="1:1">
      <c r="A94" t="s">
        <v>984</v>
      </c>
    </row>
    <row r="95" spans="1:1">
      <c r="A95" t="s">
        <v>985</v>
      </c>
    </row>
    <row r="96" spans="1:1">
      <c r="A96" t="s">
        <v>986</v>
      </c>
    </row>
    <row r="97" spans="1:1">
      <c r="A97" t="s">
        <v>987</v>
      </c>
    </row>
    <row r="98" spans="1:1">
      <c r="A98" t="s">
        <v>988</v>
      </c>
    </row>
    <row r="99" spans="1:1">
      <c r="A99" t="s">
        <v>989</v>
      </c>
    </row>
    <row r="100" spans="1:1">
      <c r="A100" t="s">
        <v>990</v>
      </c>
    </row>
    <row r="101" spans="1:1">
      <c r="A101" t="s">
        <v>991</v>
      </c>
    </row>
    <row r="102" spans="1:1">
      <c r="A102" t="s">
        <v>992</v>
      </c>
    </row>
    <row r="103" spans="1:1">
      <c r="A103" t="s">
        <v>993</v>
      </c>
    </row>
    <row r="104" spans="1:1">
      <c r="A104" t="s">
        <v>994</v>
      </c>
    </row>
    <row r="105" spans="1:1">
      <c r="A105" t="s">
        <v>918</v>
      </c>
    </row>
    <row r="106" spans="1:1">
      <c r="A106" t="s">
        <v>995</v>
      </c>
    </row>
    <row r="107" spans="1:1">
      <c r="A107" t="s">
        <v>996</v>
      </c>
    </row>
    <row r="108" spans="1:1">
      <c r="A108" t="s">
        <v>997</v>
      </c>
    </row>
    <row r="109" spans="1:1">
      <c r="A109" t="s">
        <v>998</v>
      </c>
    </row>
    <row r="110" spans="1:1">
      <c r="A110" t="s">
        <v>999</v>
      </c>
    </row>
    <row r="111" spans="1:1">
      <c r="A111" t="s">
        <v>1000</v>
      </c>
    </row>
    <row r="112" spans="1:1">
      <c r="A112" t="s">
        <v>1001</v>
      </c>
    </row>
    <row r="113" spans="1:1">
      <c r="A113" t="s">
        <v>1002</v>
      </c>
    </row>
    <row r="114" spans="1:1">
      <c r="A114" t="s">
        <v>1003</v>
      </c>
    </row>
    <row r="115" spans="1:1">
      <c r="A115" t="s">
        <v>1004</v>
      </c>
    </row>
    <row r="116" spans="1:1">
      <c r="A116" t="s">
        <v>1005</v>
      </c>
    </row>
    <row r="117" spans="1:1">
      <c r="A117" s="21" t="s">
        <v>1006</v>
      </c>
    </row>
    <row r="118" spans="1:1">
      <c r="A118" t="s">
        <v>1007</v>
      </c>
    </row>
    <row r="119" spans="1:1">
      <c r="A119" t="s">
        <v>1008</v>
      </c>
    </row>
    <row r="120" spans="1:1">
      <c r="A120" t="s">
        <v>1009</v>
      </c>
    </row>
    <row r="121" spans="1:1">
      <c r="A121" t="s">
        <v>1010</v>
      </c>
    </row>
    <row r="122" spans="1:1">
      <c r="A122" t="s">
        <v>1011</v>
      </c>
    </row>
    <row r="123" spans="1:1">
      <c r="A123" t="s">
        <v>1012</v>
      </c>
    </row>
    <row r="124" spans="1:1">
      <c r="A124" t="s">
        <v>1013</v>
      </c>
    </row>
    <row r="125" spans="1:1">
      <c r="A125" t="s">
        <v>1014</v>
      </c>
    </row>
    <row r="126" spans="1:1">
      <c r="A126" t="s">
        <v>1015</v>
      </c>
    </row>
    <row r="127" spans="1:1">
      <c r="A127" t="s">
        <v>1016</v>
      </c>
    </row>
    <row r="128" spans="1:1">
      <c r="A128" t="s">
        <v>1017</v>
      </c>
    </row>
    <row r="129" spans="1:1">
      <c r="A129" t="s">
        <v>1018</v>
      </c>
    </row>
    <row r="130" spans="1:1">
      <c r="A130" t="s">
        <v>1019</v>
      </c>
    </row>
    <row r="131" spans="1:1">
      <c r="A131" t="s">
        <v>1020</v>
      </c>
    </row>
    <row r="132" spans="1:1">
      <c r="A132" t="s">
        <v>1021</v>
      </c>
    </row>
    <row r="133" spans="1:1">
      <c r="A133" t="s">
        <v>1022</v>
      </c>
    </row>
    <row r="134" spans="1:1">
      <c r="A134" t="s">
        <v>1023</v>
      </c>
    </row>
    <row r="135" spans="1:1">
      <c r="A135" t="s">
        <v>1024</v>
      </c>
    </row>
    <row r="136" spans="1:1">
      <c r="A136" t="s">
        <v>1025</v>
      </c>
    </row>
    <row r="137" spans="1:1">
      <c r="A137" t="s">
        <v>1026</v>
      </c>
    </row>
    <row r="138" spans="1:1">
      <c r="A138" t="s">
        <v>1027</v>
      </c>
    </row>
    <row r="139" spans="1:1">
      <c r="A139" t="s">
        <v>1028</v>
      </c>
    </row>
    <row r="140" spans="1:1">
      <c r="A140" t="s">
        <v>1029</v>
      </c>
    </row>
    <row r="141" spans="1:1">
      <c r="A141" t="s">
        <v>1030</v>
      </c>
    </row>
    <row r="142" spans="1:1">
      <c r="A142" t="s">
        <v>1031</v>
      </c>
    </row>
    <row r="143" spans="1:1">
      <c r="A143" t="s">
        <v>1032</v>
      </c>
    </row>
    <row r="145" spans="1:1">
      <c r="A145" s="17" t="s">
        <v>1109</v>
      </c>
    </row>
    <row r="146" spans="1:1">
      <c r="A146" t="s">
        <v>1033</v>
      </c>
    </row>
    <row r="147" spans="1:1">
      <c r="A147" t="s">
        <v>1034</v>
      </c>
    </row>
    <row r="148" spans="1:1">
      <c r="A148" t="s">
        <v>1035</v>
      </c>
    </row>
    <row r="149" spans="1:1">
      <c r="A149" t="s">
        <v>1036</v>
      </c>
    </row>
    <row r="150" spans="1:1">
      <c r="A150" t="s">
        <v>1037</v>
      </c>
    </row>
    <row r="151" spans="1:1">
      <c r="A151" t="s">
        <v>1038</v>
      </c>
    </row>
    <row r="152" spans="1:1">
      <c r="A152" t="s">
        <v>1039</v>
      </c>
    </row>
    <row r="153" spans="1:1">
      <c r="A153" t="s">
        <v>1040</v>
      </c>
    </row>
    <row r="154" spans="1:1">
      <c r="A154" t="s">
        <v>1041</v>
      </c>
    </row>
    <row r="155" spans="1:1">
      <c r="A155" t="s">
        <v>1042</v>
      </c>
    </row>
    <row r="156" spans="1:1">
      <c r="A156" t="s">
        <v>1043</v>
      </c>
    </row>
    <row r="157" spans="1:1">
      <c r="A157" t="s">
        <v>1044</v>
      </c>
    </row>
    <row r="158" spans="1:1">
      <c r="A158" t="s">
        <v>1110</v>
      </c>
    </row>
    <row r="159" spans="1:1">
      <c r="A159" t="s">
        <v>1045</v>
      </c>
    </row>
    <row r="160" spans="1:1">
      <c r="A160" t="s">
        <v>1046</v>
      </c>
    </row>
    <row r="161" spans="1:1">
      <c r="A161" s="21" t="s">
        <v>1047</v>
      </c>
    </row>
    <row r="162" spans="1:1">
      <c r="A162" t="s">
        <v>918</v>
      </c>
    </row>
    <row r="163" spans="1:1">
      <c r="A163" t="s">
        <v>1048</v>
      </c>
    </row>
    <row r="164" spans="1:1">
      <c r="A164" t="s">
        <v>1049</v>
      </c>
    </row>
    <row r="165" spans="1:1">
      <c r="A165" s="21" t="s">
        <v>1050</v>
      </c>
    </row>
    <row r="166" spans="1:1">
      <c r="A166" t="s">
        <v>1051</v>
      </c>
    </row>
    <row r="167" spans="1:1">
      <c r="A167" t="s">
        <v>923</v>
      </c>
    </row>
    <row r="168" spans="1:1">
      <c r="A168" t="s">
        <v>1052</v>
      </c>
    </row>
    <row r="169" spans="1:1">
      <c r="A169" t="s">
        <v>1053</v>
      </c>
    </row>
    <row r="170" spans="1:1">
      <c r="A170" t="s">
        <v>1054</v>
      </c>
    </row>
    <row r="171" spans="1:1">
      <c r="A171" t="s">
        <v>1055</v>
      </c>
    </row>
    <row r="172" spans="1:1">
      <c r="A172" t="s">
        <v>1056</v>
      </c>
    </row>
    <row r="173" spans="1:1">
      <c r="A173" t="s">
        <v>1057</v>
      </c>
    </row>
    <row r="174" spans="1:1">
      <c r="A174" t="s">
        <v>1058</v>
      </c>
    </row>
    <row r="175" spans="1:1">
      <c r="A175" s="21" t="s">
        <v>1059</v>
      </c>
    </row>
    <row r="176" spans="1:1">
      <c r="A176" t="s">
        <v>1060</v>
      </c>
    </row>
    <row r="177" spans="1:1">
      <c r="A177" t="s">
        <v>1061</v>
      </c>
    </row>
    <row r="178" spans="1:1">
      <c r="A178" t="s">
        <v>1062</v>
      </c>
    </row>
    <row r="180" spans="1:1">
      <c r="A180" s="17" t="s">
        <v>1111</v>
      </c>
    </row>
    <row r="181" spans="1:1">
      <c r="A181" t="s">
        <v>1063</v>
      </c>
    </row>
    <row r="182" spans="1:1">
      <c r="A182" t="s">
        <v>1064</v>
      </c>
    </row>
    <row r="183" spans="1:1">
      <c r="A183" t="s">
        <v>1065</v>
      </c>
    </row>
    <row r="184" spans="1:1">
      <c r="A184" t="s">
        <v>1066</v>
      </c>
    </row>
    <row r="185" spans="1:1">
      <c r="A185" t="s">
        <v>1067</v>
      </c>
    </row>
    <row r="186" spans="1:1">
      <c r="A186" t="s">
        <v>1068</v>
      </c>
    </row>
    <row r="187" spans="1:1">
      <c r="A187" t="s">
        <v>1069</v>
      </c>
    </row>
    <row r="188" spans="1:1">
      <c r="A188" t="s">
        <v>1112</v>
      </c>
    </row>
    <row r="189" spans="1:1">
      <c r="A189" t="s">
        <v>1070</v>
      </c>
    </row>
    <row r="190" spans="1:1">
      <c r="A190" t="s">
        <v>1071</v>
      </c>
    </row>
    <row r="191" spans="1:1">
      <c r="A191" t="s">
        <v>1072</v>
      </c>
    </row>
    <row r="192" spans="1:1">
      <c r="A192" t="s">
        <v>1073</v>
      </c>
    </row>
    <row r="193" spans="1:1">
      <c r="A193" t="s">
        <v>1074</v>
      </c>
    </row>
    <row r="194" spans="1:1">
      <c r="A194" t="s">
        <v>1075</v>
      </c>
    </row>
    <row r="195" spans="1:1">
      <c r="A195" t="s">
        <v>1076</v>
      </c>
    </row>
    <row r="196" spans="1:1">
      <c r="A196" s="21" t="s">
        <v>916</v>
      </c>
    </row>
    <row r="197" spans="1:1">
      <c r="A197" t="s">
        <v>1077</v>
      </c>
    </row>
    <row r="198" spans="1:1">
      <c r="A198" t="s">
        <v>1078</v>
      </c>
    </row>
    <row r="199" spans="1:1">
      <c r="A199" t="s">
        <v>1079</v>
      </c>
    </row>
    <row r="200" spans="1:1">
      <c r="A200" t="s">
        <v>1080</v>
      </c>
    </row>
    <row r="201" spans="1:1">
      <c r="A201" t="s">
        <v>1081</v>
      </c>
    </row>
    <row r="202" spans="1:1">
      <c r="A202" t="s">
        <v>1082</v>
      </c>
    </row>
    <row r="203" spans="1:1">
      <c r="A203" t="s">
        <v>1083</v>
      </c>
    </row>
    <row r="204" spans="1:1">
      <c r="A204" t="s">
        <v>1084</v>
      </c>
    </row>
    <row r="205" spans="1:1">
      <c r="A205" t="s">
        <v>1085</v>
      </c>
    </row>
    <row r="206" spans="1:1">
      <c r="A206" t="s">
        <v>1086</v>
      </c>
    </row>
    <row r="207" spans="1:1">
      <c r="A207" t="s">
        <v>1087</v>
      </c>
    </row>
    <row r="208" spans="1:1">
      <c r="A208" t="s">
        <v>1088</v>
      </c>
    </row>
    <row r="209" spans="1:1">
      <c r="A209" t="s">
        <v>1089</v>
      </c>
    </row>
    <row r="210" spans="1:1">
      <c r="A210" t="s">
        <v>1090</v>
      </c>
    </row>
    <row r="211" spans="1:1">
      <c r="A211" t="s">
        <v>1091</v>
      </c>
    </row>
    <row r="212" spans="1:1">
      <c r="A212" t="s">
        <v>1092</v>
      </c>
    </row>
    <row r="213" spans="1:1">
      <c r="A213" t="s">
        <v>1093</v>
      </c>
    </row>
    <row r="214" spans="1:1">
      <c r="A214" t="s">
        <v>1094</v>
      </c>
    </row>
    <row r="215" spans="1:1">
      <c r="A215" t="s">
        <v>1095</v>
      </c>
    </row>
    <row r="217" spans="1:1">
      <c r="A217" s="17" t="s">
        <v>1113</v>
      </c>
    </row>
    <row r="218" spans="1:1">
      <c r="A218" s="21" t="s">
        <v>1096</v>
      </c>
    </row>
    <row r="219" spans="1:1">
      <c r="A219" t="s">
        <v>1097</v>
      </c>
    </row>
    <row r="220" spans="1:1">
      <c r="A220" t="s">
        <v>938</v>
      </c>
    </row>
    <row r="221" spans="1:1" s="15" customFormat="1"/>
    <row r="223" spans="1:1">
      <c r="A223" s="17" t="s">
        <v>1115</v>
      </c>
    </row>
    <row r="224" spans="1:1">
      <c r="A224" t="s">
        <v>1098</v>
      </c>
    </row>
    <row r="225" spans="1:119">
      <c r="A225" t="s">
        <v>1067</v>
      </c>
    </row>
    <row r="226" spans="1:119">
      <c r="A226" t="s">
        <v>1043</v>
      </c>
    </row>
    <row r="227" spans="1:119">
      <c r="A227" t="s">
        <v>1099</v>
      </c>
    </row>
    <row r="228" spans="1:119">
      <c r="A228" t="s">
        <v>1071</v>
      </c>
    </row>
    <row r="229" spans="1:119">
      <c r="A229" t="s">
        <v>1100</v>
      </c>
    </row>
    <row r="230" spans="1:119">
      <c r="A230" t="s">
        <v>1101</v>
      </c>
    </row>
    <row r="231" spans="1:119">
      <c r="A231" t="s">
        <v>1102</v>
      </c>
    </row>
    <row r="232" spans="1:119">
      <c r="A232" t="s">
        <v>1103</v>
      </c>
    </row>
    <row r="233" spans="1:119">
      <c r="A233" t="s">
        <v>1104</v>
      </c>
    </row>
    <row r="234" spans="1:119">
      <c r="A234" t="s">
        <v>1105</v>
      </c>
    </row>
    <row r="235" spans="1:119">
      <c r="A235" t="s">
        <v>955</v>
      </c>
    </row>
    <row r="236" spans="1:119">
      <c r="A236" s="21" t="s">
        <v>956</v>
      </c>
    </row>
    <row r="240" spans="1:119" ht="18.75">
      <c r="A240" s="22" t="s">
        <v>550</v>
      </c>
      <c r="B240" s="124"/>
      <c r="R240" s="154"/>
      <c r="S240" s="154"/>
      <c r="T240" s="154"/>
      <c r="U240" s="154"/>
      <c r="V240" s="154"/>
      <c r="W240" s="154"/>
      <c r="X240" s="154"/>
      <c r="Y240" s="154"/>
      <c r="Z240" s="154"/>
      <c r="AA240" s="154"/>
      <c r="AB240" s="154"/>
      <c r="AC240" s="154"/>
      <c r="AD240" s="154"/>
      <c r="AE240" s="154"/>
      <c r="AF240" s="154"/>
      <c r="AG240" s="154"/>
      <c r="AH240" s="154"/>
      <c r="AI240" s="154"/>
      <c r="AJ240" s="154"/>
      <c r="AK240" s="154"/>
      <c r="AL240" s="154"/>
      <c r="AM240" s="154"/>
      <c r="AN240" s="154"/>
      <c r="AO240" s="154"/>
      <c r="AP240" s="154"/>
      <c r="AQ240" s="154"/>
      <c r="AR240" s="154"/>
      <c r="AS240" s="154"/>
      <c r="AT240" s="154"/>
      <c r="AU240" s="154"/>
      <c r="AV240" s="154"/>
      <c r="AW240" s="154"/>
      <c r="AX240" s="154"/>
      <c r="AY240" s="154"/>
      <c r="AZ240" s="154"/>
      <c r="BA240" s="154"/>
      <c r="BB240" s="154"/>
      <c r="BC240" s="154"/>
      <c r="BD240" s="154"/>
      <c r="BE240" s="154"/>
      <c r="BF240" s="154"/>
      <c r="BG240" s="154"/>
      <c r="BH240" s="154"/>
      <c r="BI240" s="154"/>
      <c r="BJ240" s="154"/>
      <c r="BK240" s="154"/>
      <c r="BL240" s="154"/>
      <c r="BM240" s="154"/>
      <c r="BN240" s="154"/>
      <c r="BO240" s="154"/>
      <c r="BP240" s="154"/>
      <c r="BQ240" s="154"/>
      <c r="BR240" s="154"/>
      <c r="BS240" s="154"/>
      <c r="BT240" s="154"/>
      <c r="BU240" s="154"/>
      <c r="BV240" s="154"/>
      <c r="BW240" s="154"/>
      <c r="BX240" s="154"/>
      <c r="BY240" s="154"/>
      <c r="BZ240" s="154"/>
      <c r="CA240" s="154"/>
      <c r="CB240" s="154"/>
      <c r="CC240" s="154"/>
      <c r="CD240" s="154"/>
      <c r="CE240" s="154"/>
      <c r="CF240" s="154"/>
      <c r="CG240" s="154"/>
      <c r="CH240" s="154"/>
      <c r="CI240" s="154"/>
      <c r="CJ240" s="154"/>
      <c r="CK240" s="154"/>
      <c r="CL240" s="154"/>
      <c r="CM240" s="154"/>
      <c r="CN240" s="154"/>
      <c r="CO240" s="154"/>
      <c r="CP240" s="154"/>
      <c r="CQ240" s="154"/>
      <c r="CR240" s="154"/>
      <c r="CS240" s="154"/>
      <c r="CT240" s="154"/>
      <c r="CU240" s="154"/>
      <c r="CV240" s="154"/>
      <c r="CW240" s="154"/>
      <c r="CX240" s="154"/>
      <c r="CY240" s="154"/>
      <c r="CZ240" s="154"/>
      <c r="DA240" s="154"/>
      <c r="DB240" s="154"/>
      <c r="DC240" s="154"/>
      <c r="DD240" s="154"/>
      <c r="DE240" s="154"/>
      <c r="DF240" s="154"/>
      <c r="DG240" s="154"/>
      <c r="DH240" s="154"/>
      <c r="DI240" s="154"/>
      <c r="DJ240" s="154"/>
      <c r="DK240" s="154"/>
      <c r="DL240" s="154"/>
      <c r="DM240" s="154"/>
      <c r="DN240" s="154"/>
      <c r="DO240" s="154"/>
    </row>
    <row r="241" spans="1:118" ht="31.5">
      <c r="A241" s="158" t="s">
        <v>551</v>
      </c>
      <c r="B241" s="124"/>
      <c r="F241" s="3"/>
      <c r="G241" s="3"/>
      <c r="H241" s="3"/>
      <c r="I241" s="3"/>
      <c r="J241" s="3"/>
      <c r="K241" s="3"/>
      <c r="L241" s="3"/>
      <c r="Q241" s="154"/>
      <c r="R241" s="154"/>
      <c r="S241" s="154"/>
      <c r="T241" s="154"/>
      <c r="U241" s="154"/>
      <c r="V241" s="154"/>
      <c r="W241" s="154"/>
      <c r="X241" s="154"/>
      <c r="Y241" s="154"/>
      <c r="Z241" s="154"/>
      <c r="AA241" s="154"/>
      <c r="AB241" s="154"/>
      <c r="AC241" s="154"/>
      <c r="AD241" s="154"/>
      <c r="AE241" s="154"/>
      <c r="AF241" s="154"/>
      <c r="AG241" s="154"/>
      <c r="AH241" s="154"/>
      <c r="AI241" s="154"/>
      <c r="AJ241" s="154"/>
      <c r="AK241" s="154"/>
      <c r="AL241" s="154"/>
      <c r="AM241" s="154"/>
      <c r="AN241" s="154"/>
      <c r="AO241" s="154"/>
      <c r="AP241" s="154"/>
      <c r="AQ241" s="154"/>
      <c r="AR241" s="154"/>
      <c r="AS241" s="154"/>
      <c r="AT241" s="154"/>
      <c r="AU241" s="154"/>
      <c r="AV241" s="154"/>
      <c r="AW241" s="154"/>
      <c r="AX241" s="154"/>
      <c r="AY241" s="154"/>
      <c r="AZ241" s="154"/>
      <c r="BA241" s="154"/>
      <c r="BB241" s="154"/>
      <c r="BC241" s="154"/>
      <c r="BD241" s="154"/>
      <c r="BE241" s="154"/>
      <c r="BF241" s="154"/>
      <c r="BG241" s="154"/>
      <c r="BH241" s="154"/>
      <c r="BI241" s="154"/>
      <c r="BJ241" s="154"/>
      <c r="BK241" s="154"/>
      <c r="BL241" s="154"/>
      <c r="BM241" s="154"/>
      <c r="BN241" s="154"/>
      <c r="BO241" s="154"/>
      <c r="BP241" s="154"/>
      <c r="BQ241" s="154"/>
      <c r="BR241" s="154"/>
      <c r="BS241" s="154"/>
      <c r="BT241" s="154"/>
      <c r="BU241" s="154"/>
      <c r="BV241" s="154"/>
      <c r="BW241" s="154"/>
      <c r="BX241" s="154"/>
      <c r="BY241" s="154"/>
      <c r="BZ241" s="154"/>
      <c r="CA241" s="154"/>
      <c r="CB241" s="154"/>
      <c r="CC241" s="154"/>
      <c r="CD241" s="154"/>
      <c r="CE241" s="154"/>
      <c r="CF241" s="154"/>
      <c r="CG241" s="154"/>
      <c r="CH241" s="154"/>
      <c r="CI241" s="154"/>
      <c r="CJ241" s="154"/>
      <c r="CK241" s="154"/>
      <c r="CL241" s="154"/>
      <c r="CM241" s="154"/>
      <c r="CN241" s="154"/>
      <c r="CO241" s="154"/>
      <c r="CP241" s="154"/>
      <c r="CQ241" s="154"/>
      <c r="CR241" s="154"/>
      <c r="CS241" s="154"/>
      <c r="CT241" s="154"/>
      <c r="CU241" s="154"/>
      <c r="CV241" s="154"/>
      <c r="CW241" s="154"/>
      <c r="CX241" s="154"/>
      <c r="CY241" s="154"/>
      <c r="CZ241" s="154"/>
      <c r="DA241" s="154"/>
      <c r="DB241" s="154"/>
      <c r="DC241" s="154"/>
      <c r="DD241" s="154"/>
      <c r="DE241" s="154"/>
      <c r="DF241" s="154"/>
      <c r="DG241" s="154"/>
      <c r="DH241" s="154"/>
      <c r="DI241" s="154"/>
      <c r="DJ241" s="154"/>
      <c r="DK241" s="154"/>
      <c r="DL241" s="154"/>
      <c r="DM241" s="154"/>
      <c r="DN241" s="154"/>
    </row>
    <row r="242" spans="1:118" ht="45">
      <c r="A242" s="124" t="s">
        <v>552</v>
      </c>
      <c r="B242" s="10" t="s">
        <v>71</v>
      </c>
      <c r="F242" s="3"/>
      <c r="G242" s="3"/>
      <c r="H242" s="3"/>
      <c r="I242" s="3"/>
      <c r="J242" s="3"/>
      <c r="K242" s="3"/>
      <c r="L242" s="3"/>
      <c r="Q242" s="154"/>
      <c r="R242" s="154"/>
      <c r="S242" s="154"/>
      <c r="T242" s="154"/>
      <c r="U242" s="154"/>
      <c r="V242" s="154"/>
      <c r="W242" s="154"/>
      <c r="X242" s="154"/>
      <c r="Y242" s="154"/>
      <c r="Z242" s="154"/>
      <c r="AA242" s="154"/>
      <c r="AB242" s="154"/>
      <c r="AC242" s="154"/>
      <c r="AD242" s="154"/>
      <c r="AE242" s="154"/>
      <c r="AF242" s="154"/>
      <c r="AG242" s="154"/>
      <c r="AH242" s="154"/>
      <c r="AI242" s="154"/>
      <c r="AJ242" s="154"/>
      <c r="AK242" s="154"/>
      <c r="AL242" s="154"/>
      <c r="AM242" s="154"/>
      <c r="AN242" s="154"/>
      <c r="AO242" s="154"/>
      <c r="AP242" s="154"/>
      <c r="AQ242" s="154"/>
      <c r="AR242" s="154"/>
      <c r="AS242" s="154"/>
      <c r="AT242" s="154"/>
      <c r="AU242" s="154"/>
      <c r="AV242" s="154"/>
      <c r="AW242" s="154"/>
      <c r="AX242" s="154"/>
      <c r="AY242" s="154"/>
      <c r="AZ242" s="154"/>
      <c r="BA242" s="154"/>
      <c r="BB242" s="154"/>
      <c r="BC242" s="154"/>
      <c r="BD242" s="154"/>
      <c r="BE242" s="154"/>
      <c r="BF242" s="154"/>
      <c r="BG242" s="154"/>
      <c r="BH242" s="154"/>
      <c r="BI242" s="154"/>
      <c r="BJ242" s="154"/>
      <c r="BK242" s="154"/>
      <c r="BL242" s="154"/>
      <c r="BM242" s="154"/>
      <c r="BN242" s="154"/>
      <c r="BO242" s="154"/>
      <c r="BP242" s="154"/>
      <c r="BQ242" s="154"/>
      <c r="BR242" s="154"/>
      <c r="BS242" s="154"/>
      <c r="BT242" s="154"/>
      <c r="BU242" s="154"/>
      <c r="BV242" s="154"/>
      <c r="BW242" s="154"/>
      <c r="BX242" s="154"/>
      <c r="BY242" s="154"/>
      <c r="BZ242" s="154"/>
      <c r="CA242" s="154"/>
      <c r="CB242" s="154"/>
      <c r="CC242" s="154"/>
      <c r="CD242" s="154"/>
      <c r="CE242" s="154"/>
      <c r="CF242" s="154"/>
      <c r="CG242" s="154"/>
      <c r="CH242" s="154"/>
      <c r="CI242" s="154"/>
      <c r="CJ242" s="154"/>
      <c r="CK242" s="154"/>
      <c r="CL242" s="154"/>
      <c r="CM242" s="154"/>
      <c r="CN242" s="154"/>
      <c r="CO242" s="154"/>
      <c r="CP242" s="154"/>
      <c r="CQ242" s="154"/>
      <c r="CR242" s="154"/>
      <c r="CS242" s="154"/>
      <c r="CT242" s="154"/>
      <c r="CU242" s="154"/>
      <c r="CV242" s="154"/>
      <c r="CW242" s="154"/>
      <c r="CX242" s="154"/>
      <c r="CY242" s="154"/>
      <c r="CZ242" s="154"/>
      <c r="DA242" s="154"/>
      <c r="DB242" s="154"/>
      <c r="DC242" s="154"/>
      <c r="DD242" s="154"/>
      <c r="DE242" s="154"/>
      <c r="DF242" s="154"/>
      <c r="DG242" s="154"/>
      <c r="DH242" s="154"/>
      <c r="DI242" s="154"/>
      <c r="DJ242" s="154"/>
      <c r="DK242" s="154"/>
      <c r="DL242" s="154"/>
      <c r="DM242" s="154"/>
      <c r="DN242" s="154"/>
    </row>
    <row r="243" spans="1:118">
      <c r="A243" s="124"/>
      <c r="Q243" s="154"/>
      <c r="R243" s="154"/>
      <c r="S243" s="154"/>
      <c r="T243" s="154"/>
      <c r="U243" s="154"/>
      <c r="V243" s="154"/>
      <c r="W243" s="154"/>
      <c r="X243" s="154"/>
      <c r="Y243" s="154"/>
      <c r="Z243" s="154"/>
      <c r="AA243" s="154"/>
      <c r="AB243" s="154"/>
      <c r="AC243" s="154"/>
      <c r="AD243" s="154"/>
      <c r="AE243" s="154"/>
      <c r="AF243" s="154"/>
      <c r="AG243" s="154"/>
      <c r="AH243" s="154"/>
      <c r="AI243" s="154"/>
      <c r="AJ243" s="154"/>
      <c r="AK243" s="154"/>
      <c r="AL243" s="154"/>
      <c r="AM243" s="154"/>
      <c r="AN243" s="154"/>
      <c r="AO243" s="154"/>
      <c r="AP243" s="154"/>
      <c r="AQ243" s="154"/>
      <c r="AR243" s="154"/>
      <c r="AS243" s="154"/>
      <c r="AT243" s="154"/>
      <c r="AU243" s="154"/>
      <c r="AV243" s="154"/>
      <c r="AW243" s="154"/>
      <c r="AX243" s="154"/>
      <c r="AY243" s="154"/>
      <c r="AZ243" s="154"/>
      <c r="BA243" s="154"/>
      <c r="BB243" s="154"/>
      <c r="BC243" s="154"/>
      <c r="BD243" s="154"/>
      <c r="BE243" s="154"/>
      <c r="BF243" s="154"/>
      <c r="BG243" s="154"/>
      <c r="BH243" s="154"/>
      <c r="BI243" s="154"/>
      <c r="BJ243" s="154"/>
      <c r="BK243" s="154"/>
      <c r="BL243" s="154"/>
      <c r="BM243" s="154"/>
      <c r="BN243" s="154"/>
      <c r="BO243" s="154"/>
      <c r="BP243" s="154"/>
      <c r="BQ243" s="154"/>
      <c r="BR243" s="154"/>
      <c r="BS243" s="154"/>
      <c r="BT243" s="154"/>
      <c r="BU243" s="154"/>
      <c r="BV243" s="154"/>
      <c r="BW243" s="154"/>
      <c r="BX243" s="154"/>
      <c r="BY243" s="154"/>
      <c r="BZ243" s="154"/>
      <c r="CA243" s="154"/>
      <c r="CB243" s="154"/>
      <c r="CC243" s="154"/>
      <c r="CD243" s="154"/>
      <c r="CE243" s="154"/>
      <c r="CF243" s="154"/>
      <c r="CG243" s="154"/>
      <c r="CH243" s="154"/>
      <c r="CI243" s="154"/>
      <c r="CJ243" s="154"/>
      <c r="CK243" s="154"/>
      <c r="CL243" s="154"/>
      <c r="CM243" s="154"/>
      <c r="CN243" s="154"/>
      <c r="CO243" s="154"/>
      <c r="CP243" s="154"/>
      <c r="CQ243" s="154"/>
      <c r="CR243" s="154"/>
      <c r="CS243" s="154"/>
      <c r="CT243" s="154"/>
      <c r="CU243" s="154"/>
      <c r="CV243" s="154"/>
      <c r="CW243" s="154"/>
      <c r="CX243" s="154"/>
      <c r="CY243" s="154"/>
      <c r="CZ243" s="154"/>
      <c r="DA243" s="154"/>
      <c r="DB243" s="154"/>
      <c r="DC243" s="154"/>
      <c r="DD243" s="154"/>
      <c r="DE243" s="154"/>
      <c r="DF243" s="154"/>
      <c r="DG243" s="154"/>
      <c r="DH243" s="154"/>
      <c r="DI243" s="154"/>
      <c r="DJ243" s="154"/>
      <c r="DK243" s="154"/>
      <c r="DL243" s="154"/>
      <c r="DM243" s="154"/>
      <c r="DN243" s="154"/>
    </row>
    <row r="244" spans="1:118" ht="30">
      <c r="A244" s="124" t="s">
        <v>1344</v>
      </c>
      <c r="B244" s="10" t="s">
        <v>69</v>
      </c>
      <c r="Q244" s="154"/>
      <c r="R244" s="154"/>
      <c r="S244" s="154"/>
      <c r="T244" s="154"/>
      <c r="U244" s="154"/>
      <c r="V244" s="154"/>
      <c r="W244" s="154"/>
      <c r="X244" s="154"/>
      <c r="Y244" s="154"/>
      <c r="Z244" s="154"/>
      <c r="AA244" s="154"/>
      <c r="AB244" s="154"/>
      <c r="AC244" s="154"/>
      <c r="AD244" s="154"/>
      <c r="AE244" s="154"/>
      <c r="AF244" s="154"/>
      <c r="AG244" s="154"/>
      <c r="AH244" s="154"/>
      <c r="AI244" s="154"/>
      <c r="AJ244" s="154"/>
      <c r="AK244" s="154"/>
      <c r="AL244" s="154"/>
      <c r="AM244" s="154"/>
      <c r="AN244" s="154"/>
      <c r="AO244" s="154"/>
      <c r="AP244" s="154"/>
      <c r="AQ244" s="154"/>
      <c r="AR244" s="154"/>
      <c r="AS244" s="154"/>
      <c r="AT244" s="154"/>
      <c r="AU244" s="154"/>
      <c r="AV244" s="154"/>
      <c r="AW244" s="154"/>
      <c r="AX244" s="154"/>
      <c r="AY244" s="154"/>
      <c r="AZ244" s="154"/>
      <c r="BA244" s="154"/>
      <c r="BB244" s="154"/>
      <c r="BC244" s="154"/>
      <c r="BD244" s="154"/>
      <c r="BE244" s="154"/>
      <c r="BF244" s="154"/>
      <c r="BG244" s="154"/>
      <c r="BH244" s="154"/>
      <c r="BI244" s="154"/>
      <c r="BJ244" s="154"/>
      <c r="BK244" s="154"/>
      <c r="BL244" s="154"/>
      <c r="BM244" s="154"/>
      <c r="BN244" s="154"/>
      <c r="BO244" s="154"/>
      <c r="BP244" s="154"/>
      <c r="BQ244" s="154"/>
      <c r="BR244" s="154"/>
      <c r="BS244" s="154"/>
      <c r="BT244" s="154"/>
      <c r="BU244" s="154"/>
      <c r="BV244" s="154"/>
      <c r="BW244" s="154"/>
      <c r="BX244" s="154"/>
      <c r="BY244" s="154"/>
      <c r="BZ244" s="154"/>
      <c r="CA244" s="154"/>
      <c r="CB244" s="154"/>
      <c r="CC244" s="154"/>
      <c r="CD244" s="154"/>
      <c r="CE244" s="154"/>
      <c r="CF244" s="154"/>
      <c r="CG244" s="154"/>
      <c r="CH244" s="154"/>
      <c r="CI244" s="154"/>
      <c r="CJ244" s="154"/>
      <c r="CK244" s="154"/>
      <c r="CL244" s="154"/>
      <c r="CM244" s="154"/>
      <c r="CN244" s="154"/>
      <c r="CO244" s="154"/>
      <c r="CP244" s="154"/>
      <c r="CQ244" s="154"/>
      <c r="CR244" s="154"/>
      <c r="CS244" s="154"/>
      <c r="CT244" s="154"/>
      <c r="CU244" s="154"/>
      <c r="CV244" s="154"/>
      <c r="CW244" s="154"/>
      <c r="CX244" s="154"/>
      <c r="CY244" s="154"/>
      <c r="CZ244" s="154"/>
      <c r="DA244" s="154"/>
      <c r="DB244" s="154"/>
      <c r="DC244" s="154"/>
      <c r="DD244" s="154"/>
      <c r="DE244" s="154"/>
      <c r="DF244" s="154"/>
      <c r="DG244" s="154"/>
      <c r="DH244" s="154"/>
      <c r="DI244" s="154"/>
      <c r="DJ244" s="154"/>
      <c r="DK244" s="154"/>
      <c r="DL244" s="154"/>
      <c r="DM244" s="154"/>
      <c r="DN244" s="154"/>
    </row>
    <row r="245" spans="1:118">
      <c r="A245" s="124"/>
      <c r="B245" s="10"/>
      <c r="Q245" s="154"/>
      <c r="R245" s="154"/>
      <c r="S245" s="154"/>
      <c r="T245" s="154"/>
      <c r="U245" s="154"/>
      <c r="V245" s="154"/>
      <c r="W245" s="154"/>
      <c r="X245" s="154"/>
      <c r="Y245" s="154"/>
      <c r="Z245" s="154"/>
      <c r="AA245" s="154"/>
      <c r="AB245" s="154"/>
      <c r="AC245" s="154"/>
      <c r="AD245" s="154"/>
      <c r="AE245" s="154"/>
      <c r="AF245" s="154"/>
      <c r="AG245" s="154"/>
      <c r="AH245" s="154"/>
      <c r="AI245" s="154"/>
      <c r="AJ245" s="154"/>
      <c r="AK245" s="154"/>
      <c r="AL245" s="154"/>
      <c r="AM245" s="154"/>
      <c r="AN245" s="154"/>
      <c r="AO245" s="154"/>
      <c r="AP245" s="154"/>
      <c r="AQ245" s="154"/>
      <c r="AR245" s="154"/>
      <c r="AS245" s="154"/>
      <c r="AT245" s="154"/>
      <c r="AU245" s="154"/>
      <c r="AV245" s="154"/>
      <c r="AW245" s="154"/>
      <c r="AX245" s="154"/>
      <c r="AY245" s="154"/>
      <c r="AZ245" s="154"/>
      <c r="BA245" s="154"/>
      <c r="BB245" s="154"/>
      <c r="BC245" s="154"/>
      <c r="BD245" s="154"/>
      <c r="BE245" s="154"/>
      <c r="BF245" s="154"/>
      <c r="BG245" s="154"/>
      <c r="BH245" s="154"/>
      <c r="BI245" s="154"/>
      <c r="BJ245" s="154"/>
      <c r="BK245" s="154"/>
      <c r="BL245" s="154"/>
      <c r="BM245" s="154"/>
      <c r="BN245" s="154"/>
      <c r="BO245" s="154"/>
      <c r="BP245" s="154"/>
      <c r="BQ245" s="154"/>
      <c r="BR245" s="154"/>
      <c r="BS245" s="154"/>
      <c r="BT245" s="154"/>
      <c r="BU245" s="154"/>
      <c r="BV245" s="154"/>
      <c r="BW245" s="154"/>
      <c r="BX245" s="154"/>
      <c r="BY245" s="154"/>
      <c r="BZ245" s="154"/>
      <c r="CA245" s="154"/>
      <c r="CB245" s="154"/>
      <c r="CC245" s="154"/>
      <c r="CD245" s="154"/>
      <c r="CE245" s="154"/>
      <c r="CF245" s="154"/>
      <c r="CG245" s="154"/>
      <c r="CH245" s="154"/>
      <c r="CI245" s="154"/>
      <c r="CJ245" s="154"/>
      <c r="CK245" s="154"/>
      <c r="CL245" s="154"/>
      <c r="CM245" s="154"/>
      <c r="CN245" s="154"/>
      <c r="CO245" s="154"/>
      <c r="CP245" s="154"/>
      <c r="CQ245" s="154"/>
      <c r="CR245" s="154"/>
      <c r="CS245" s="154"/>
      <c r="CT245" s="154"/>
      <c r="CU245" s="154"/>
      <c r="CV245" s="154"/>
      <c r="CW245" s="154"/>
      <c r="CX245" s="154"/>
      <c r="CY245" s="154"/>
      <c r="CZ245" s="154"/>
      <c r="DA245" s="154"/>
      <c r="DB245" s="154"/>
      <c r="DC245" s="154"/>
      <c r="DD245" s="154"/>
      <c r="DE245" s="154"/>
      <c r="DF245" s="154"/>
      <c r="DG245" s="154"/>
      <c r="DH245" s="154"/>
      <c r="DI245" s="154"/>
      <c r="DJ245" s="154"/>
      <c r="DK245" s="154"/>
      <c r="DL245" s="154"/>
      <c r="DM245" s="154"/>
      <c r="DN245" s="154"/>
    </row>
    <row r="246" spans="1:118">
      <c r="A246" s="124" t="s">
        <v>434</v>
      </c>
      <c r="B246" s="10" t="s">
        <v>191</v>
      </c>
      <c r="Q246" s="154"/>
      <c r="R246" s="154"/>
      <c r="S246" s="154"/>
      <c r="T246" s="154"/>
      <c r="U246" s="154"/>
      <c r="V246" s="154"/>
      <c r="W246" s="154"/>
      <c r="X246" s="154"/>
      <c r="Y246" s="154"/>
      <c r="Z246" s="154"/>
      <c r="AA246" s="154"/>
      <c r="AB246" s="154"/>
      <c r="AC246" s="154"/>
      <c r="AD246" s="154"/>
      <c r="AE246" s="154"/>
      <c r="AF246" s="154"/>
      <c r="AG246" s="154"/>
      <c r="AH246" s="154"/>
      <c r="AI246" s="154"/>
      <c r="AJ246" s="154"/>
      <c r="AK246" s="154"/>
      <c r="AL246" s="154"/>
      <c r="AM246" s="154"/>
      <c r="AN246" s="154"/>
      <c r="AO246" s="154"/>
      <c r="AP246" s="154"/>
      <c r="AQ246" s="154"/>
      <c r="AR246" s="154"/>
      <c r="AS246" s="154"/>
      <c r="AT246" s="154"/>
      <c r="AU246" s="154"/>
      <c r="AV246" s="154"/>
      <c r="AW246" s="154"/>
      <c r="AX246" s="154"/>
      <c r="AY246" s="154"/>
      <c r="AZ246" s="154"/>
      <c r="BA246" s="154"/>
      <c r="BB246" s="154"/>
      <c r="BC246" s="154"/>
      <c r="BD246" s="154"/>
      <c r="BE246" s="154"/>
      <c r="BF246" s="154"/>
      <c r="BG246" s="154"/>
      <c r="BH246" s="154"/>
      <c r="BI246" s="154"/>
      <c r="BJ246" s="154"/>
      <c r="BK246" s="154"/>
      <c r="BL246" s="154"/>
      <c r="BM246" s="154"/>
      <c r="BN246" s="154"/>
      <c r="BO246" s="154"/>
      <c r="BP246" s="154"/>
      <c r="BQ246" s="154"/>
      <c r="BR246" s="154"/>
      <c r="BS246" s="154"/>
      <c r="BT246" s="154"/>
      <c r="BU246" s="154"/>
      <c r="BV246" s="154"/>
      <c r="BW246" s="154"/>
      <c r="BX246" s="154"/>
      <c r="BY246" s="154"/>
      <c r="BZ246" s="154"/>
      <c r="CA246" s="154"/>
      <c r="CB246" s="154"/>
      <c r="CC246" s="154"/>
      <c r="CD246" s="154"/>
      <c r="CE246" s="154"/>
      <c r="CF246" s="154"/>
      <c r="CG246" s="154"/>
      <c r="CH246" s="154"/>
      <c r="CI246" s="154"/>
      <c r="CJ246" s="154"/>
      <c r="CK246" s="154"/>
      <c r="CL246" s="154"/>
      <c r="CM246" s="154"/>
      <c r="CN246" s="154"/>
      <c r="CO246" s="154"/>
      <c r="CP246" s="154"/>
      <c r="CQ246" s="154"/>
      <c r="CR246" s="154"/>
      <c r="CS246" s="154"/>
      <c r="CT246" s="154"/>
      <c r="CU246" s="154"/>
      <c r="CV246" s="154"/>
      <c r="CW246" s="154"/>
      <c r="CX246" s="154"/>
      <c r="CY246" s="154"/>
      <c r="CZ246" s="154"/>
      <c r="DA246" s="154"/>
      <c r="DB246" s="154"/>
      <c r="DC246" s="154"/>
      <c r="DD246" s="154"/>
      <c r="DE246" s="154"/>
      <c r="DF246" s="154"/>
      <c r="DG246" s="154"/>
      <c r="DH246" s="154"/>
      <c r="DI246" s="154"/>
      <c r="DJ246" s="154"/>
      <c r="DK246" s="154"/>
      <c r="DL246" s="154"/>
      <c r="DM246" s="154"/>
      <c r="DN246" s="154"/>
    </row>
    <row r="247" spans="1:118">
      <c r="A247" s="124"/>
      <c r="Q247" s="154"/>
      <c r="R247" s="154"/>
      <c r="S247" s="154"/>
      <c r="T247" s="154"/>
      <c r="U247" s="154"/>
      <c r="V247" s="154"/>
      <c r="W247" s="154"/>
      <c r="X247" s="154"/>
      <c r="Y247" s="154"/>
      <c r="Z247" s="154"/>
      <c r="AA247" s="154"/>
      <c r="AB247" s="154"/>
      <c r="AC247" s="154"/>
      <c r="AD247" s="154"/>
      <c r="AE247" s="154"/>
      <c r="AF247" s="154"/>
      <c r="AG247" s="154"/>
      <c r="AH247" s="154"/>
      <c r="AI247" s="154"/>
      <c r="AJ247" s="154"/>
      <c r="AK247" s="154"/>
      <c r="AL247" s="154"/>
      <c r="AM247" s="154"/>
      <c r="AN247" s="154"/>
      <c r="AO247" s="154"/>
      <c r="AP247" s="154"/>
      <c r="AQ247" s="154"/>
      <c r="AR247" s="154"/>
      <c r="AS247" s="154"/>
      <c r="AT247" s="154"/>
      <c r="AU247" s="154"/>
      <c r="AV247" s="154"/>
      <c r="AW247" s="154"/>
      <c r="AX247" s="154"/>
      <c r="AY247" s="154"/>
      <c r="AZ247" s="154"/>
      <c r="BA247" s="154"/>
      <c r="BB247" s="154"/>
      <c r="BC247" s="154"/>
      <c r="BD247" s="154"/>
      <c r="BE247" s="154"/>
      <c r="BF247" s="154"/>
      <c r="BG247" s="154"/>
      <c r="BH247" s="154"/>
      <c r="BI247" s="154"/>
      <c r="BJ247" s="154"/>
      <c r="BK247" s="154"/>
      <c r="BL247" s="154"/>
      <c r="BM247" s="154"/>
      <c r="BN247" s="154"/>
      <c r="BO247" s="154"/>
      <c r="BP247" s="154"/>
      <c r="BQ247" s="154"/>
      <c r="BR247" s="154"/>
      <c r="BS247" s="154"/>
      <c r="BT247" s="154"/>
      <c r="BU247" s="154"/>
      <c r="BV247" s="154"/>
      <c r="BW247" s="154"/>
      <c r="BX247" s="154"/>
      <c r="BY247" s="154"/>
      <c r="BZ247" s="154"/>
      <c r="CA247" s="154"/>
      <c r="CB247" s="154"/>
      <c r="CC247" s="154"/>
      <c r="CD247" s="154"/>
      <c r="CE247" s="154"/>
      <c r="CF247" s="154"/>
      <c r="CG247" s="154"/>
      <c r="CH247" s="154"/>
      <c r="CI247" s="154"/>
      <c r="CJ247" s="154"/>
      <c r="CK247" s="154"/>
      <c r="CL247" s="154"/>
      <c r="CM247" s="154"/>
      <c r="CN247" s="154"/>
      <c r="CO247" s="154"/>
      <c r="CP247" s="154"/>
      <c r="CQ247" s="154"/>
      <c r="CR247" s="154"/>
      <c r="CS247" s="154"/>
      <c r="CT247" s="154"/>
      <c r="CU247" s="154"/>
      <c r="CV247" s="154"/>
      <c r="CW247" s="154"/>
      <c r="CX247" s="154"/>
      <c r="CY247" s="154"/>
      <c r="CZ247" s="154"/>
      <c r="DA247" s="154"/>
      <c r="DB247" s="154"/>
      <c r="DC247" s="154"/>
      <c r="DD247" s="154"/>
      <c r="DE247" s="154"/>
      <c r="DF247" s="154"/>
      <c r="DG247" s="154"/>
      <c r="DH247" s="154"/>
      <c r="DI247" s="154"/>
      <c r="DJ247" s="154"/>
      <c r="DK247" s="154"/>
      <c r="DL247" s="154"/>
      <c r="DM247" s="154"/>
      <c r="DN247" s="154"/>
    </row>
    <row r="248" spans="1:118" s="10" customFormat="1" ht="60">
      <c r="A248" s="140" t="s">
        <v>556</v>
      </c>
      <c r="B248" s="10" t="s">
        <v>70</v>
      </c>
      <c r="F248" s="11"/>
      <c r="G248" s="11"/>
      <c r="H248" s="11"/>
      <c r="I248" s="11"/>
      <c r="J248" s="11"/>
      <c r="K248" s="11"/>
      <c r="L248" s="11"/>
      <c r="Q248" s="155"/>
      <c r="R248" s="155"/>
      <c r="S248" s="155"/>
      <c r="T248" s="155"/>
      <c r="U248" s="155"/>
      <c r="V248" s="155"/>
      <c r="W248" s="155"/>
      <c r="X248" s="155"/>
      <c r="Y248" s="155"/>
      <c r="Z248" s="155"/>
      <c r="AA248" s="155"/>
      <c r="AB248" s="155"/>
      <c r="AC248" s="155"/>
      <c r="AD248" s="155"/>
      <c r="AE248" s="155"/>
      <c r="AF248" s="155"/>
      <c r="AG248" s="155"/>
      <c r="AH248" s="155"/>
      <c r="AI248" s="155"/>
      <c r="AJ248" s="155"/>
      <c r="AK248" s="155"/>
      <c r="AL248" s="155"/>
      <c r="AM248" s="155"/>
      <c r="AN248" s="155"/>
      <c r="AO248" s="155"/>
      <c r="AP248" s="155"/>
      <c r="AQ248" s="155"/>
      <c r="AR248" s="155"/>
      <c r="AS248" s="155"/>
      <c r="AT248" s="155"/>
      <c r="AU248" s="155"/>
      <c r="AV248" s="155"/>
      <c r="AW248" s="155"/>
      <c r="AX248" s="155"/>
      <c r="AY248" s="155"/>
      <c r="AZ248" s="155"/>
      <c r="BA248" s="155"/>
      <c r="BB248" s="155"/>
      <c r="BC248" s="155"/>
      <c r="BD248" s="155"/>
      <c r="BE248" s="155"/>
      <c r="BF248" s="155"/>
      <c r="BG248" s="155"/>
      <c r="BH248" s="155"/>
      <c r="BI248" s="155"/>
      <c r="BJ248" s="155"/>
      <c r="BK248" s="155"/>
      <c r="BL248" s="155"/>
      <c r="BM248" s="155"/>
      <c r="BN248" s="155"/>
      <c r="BO248" s="155"/>
      <c r="BP248" s="155"/>
      <c r="BQ248" s="155"/>
      <c r="BR248" s="155"/>
      <c r="BS248" s="155"/>
      <c r="BT248" s="155"/>
      <c r="BU248" s="155"/>
      <c r="BV248" s="155"/>
      <c r="BW248" s="155"/>
      <c r="BX248" s="155"/>
      <c r="BY248" s="155"/>
      <c r="BZ248" s="155"/>
      <c r="CA248" s="155"/>
      <c r="CB248" s="155"/>
      <c r="CC248" s="155"/>
      <c r="CD248" s="155"/>
      <c r="CE248" s="155"/>
      <c r="CF248" s="155"/>
      <c r="CG248" s="155"/>
      <c r="CH248" s="155"/>
      <c r="CI248" s="155"/>
      <c r="CJ248" s="155"/>
      <c r="CK248" s="155"/>
      <c r="CL248" s="155"/>
      <c r="CM248" s="155"/>
      <c r="CN248" s="155"/>
      <c r="CO248" s="155"/>
      <c r="CP248" s="155"/>
      <c r="CQ248" s="155"/>
      <c r="CR248" s="155"/>
      <c r="CS248" s="155"/>
      <c r="CT248" s="155"/>
      <c r="CU248" s="155"/>
      <c r="CV248" s="155"/>
      <c r="CW248" s="155"/>
      <c r="CX248" s="155"/>
      <c r="CY248" s="155"/>
      <c r="CZ248" s="155"/>
      <c r="DA248" s="155"/>
      <c r="DB248" s="155"/>
      <c r="DC248" s="155"/>
      <c r="DD248" s="155"/>
      <c r="DE248" s="155"/>
      <c r="DF248" s="155"/>
      <c r="DG248" s="155"/>
      <c r="DH248" s="155"/>
      <c r="DI248" s="155"/>
      <c r="DJ248" s="155"/>
      <c r="DK248" s="155"/>
      <c r="DL248" s="155"/>
      <c r="DM248" s="155"/>
      <c r="DN248" s="155"/>
    </row>
    <row r="249" spans="1:118" s="10" customFormat="1">
      <c r="A249" s="140"/>
      <c r="F249" s="11"/>
      <c r="G249" s="11"/>
      <c r="H249" s="11"/>
      <c r="I249" s="11"/>
      <c r="J249" s="11"/>
      <c r="K249" s="11"/>
      <c r="L249" s="11"/>
      <c r="Q249" s="155"/>
      <c r="R249" s="155"/>
      <c r="S249" s="155"/>
      <c r="T249" s="155"/>
      <c r="U249" s="155"/>
      <c r="V249" s="155"/>
      <c r="W249" s="155"/>
      <c r="X249" s="155"/>
      <c r="Y249" s="155"/>
      <c r="Z249" s="155"/>
      <c r="AA249" s="155"/>
      <c r="AB249" s="155"/>
      <c r="AC249" s="155"/>
      <c r="AD249" s="155"/>
      <c r="AE249" s="155"/>
      <c r="AF249" s="155"/>
      <c r="AG249" s="155"/>
      <c r="AH249" s="155"/>
      <c r="AI249" s="155"/>
      <c r="AJ249" s="155"/>
      <c r="AK249" s="155"/>
      <c r="AL249" s="155"/>
      <c r="AM249" s="155"/>
      <c r="AN249" s="155"/>
      <c r="AO249" s="155"/>
      <c r="AP249" s="155"/>
      <c r="AQ249" s="155"/>
      <c r="AR249" s="155"/>
      <c r="AS249" s="155"/>
      <c r="AT249" s="155"/>
      <c r="AU249" s="155"/>
      <c r="AV249" s="155"/>
      <c r="AW249" s="155"/>
      <c r="AX249" s="155"/>
      <c r="AY249" s="155"/>
      <c r="AZ249" s="155"/>
      <c r="BA249" s="155"/>
      <c r="BB249" s="155"/>
      <c r="BC249" s="155"/>
      <c r="BD249" s="155"/>
      <c r="BE249" s="155"/>
      <c r="BF249" s="155"/>
      <c r="BG249" s="155"/>
      <c r="BH249" s="155"/>
      <c r="BI249" s="155"/>
      <c r="BJ249" s="155"/>
      <c r="BK249" s="155"/>
      <c r="BL249" s="155"/>
      <c r="BM249" s="155"/>
      <c r="BN249" s="155"/>
      <c r="BO249" s="155"/>
      <c r="BP249" s="155"/>
      <c r="BQ249" s="155"/>
      <c r="BR249" s="155"/>
      <c r="BS249" s="155"/>
      <c r="BT249" s="155"/>
      <c r="BU249" s="155"/>
      <c r="BV249" s="155"/>
      <c r="BW249" s="155"/>
      <c r="BX249" s="155"/>
      <c r="BY249" s="155"/>
      <c r="BZ249" s="155"/>
      <c r="CA249" s="155"/>
      <c r="CB249" s="155"/>
      <c r="CC249" s="155"/>
      <c r="CD249" s="155"/>
      <c r="CE249" s="155"/>
      <c r="CF249" s="155"/>
      <c r="CG249" s="155"/>
      <c r="CH249" s="155"/>
      <c r="CI249" s="155"/>
      <c r="CJ249" s="155"/>
      <c r="CK249" s="155"/>
      <c r="CL249" s="155"/>
      <c r="CM249" s="155"/>
      <c r="CN249" s="155"/>
      <c r="CO249" s="155"/>
      <c r="CP249" s="155"/>
      <c r="CQ249" s="155"/>
      <c r="CR249" s="155"/>
      <c r="CS249" s="155"/>
      <c r="CT249" s="155"/>
      <c r="CU249" s="155"/>
      <c r="CV249" s="155"/>
      <c r="CW249" s="155"/>
      <c r="CX249" s="155"/>
      <c r="CY249" s="155"/>
      <c r="CZ249" s="155"/>
      <c r="DA249" s="155"/>
      <c r="DB249" s="155"/>
      <c r="DC249" s="155"/>
      <c r="DD249" s="155"/>
      <c r="DE249" s="155"/>
      <c r="DF249" s="155"/>
      <c r="DG249" s="155"/>
      <c r="DH249" s="155"/>
      <c r="DI249" s="155"/>
      <c r="DJ249" s="155"/>
      <c r="DK249" s="155"/>
      <c r="DL249" s="155"/>
      <c r="DM249" s="155"/>
      <c r="DN249" s="155"/>
    </row>
    <row r="250" spans="1:118" s="10" customFormat="1" ht="75">
      <c r="A250" s="140" t="s">
        <v>558</v>
      </c>
      <c r="B250" s="10" t="s">
        <v>557</v>
      </c>
      <c r="F250" s="11"/>
      <c r="G250" s="11"/>
      <c r="H250" s="11"/>
      <c r="I250" s="11"/>
      <c r="J250" s="11"/>
      <c r="K250" s="11"/>
      <c r="L250" s="11"/>
      <c r="Q250" s="155"/>
      <c r="R250" s="155"/>
      <c r="S250" s="155"/>
      <c r="T250" s="155"/>
      <c r="U250" s="155"/>
      <c r="V250" s="155"/>
      <c r="W250" s="155"/>
      <c r="X250" s="155"/>
      <c r="Y250" s="155"/>
      <c r="Z250" s="155"/>
      <c r="AA250" s="155"/>
      <c r="AB250" s="155"/>
      <c r="AC250" s="155"/>
      <c r="AD250" s="155"/>
      <c r="AE250" s="155"/>
      <c r="AF250" s="155"/>
      <c r="AG250" s="155"/>
      <c r="AH250" s="155"/>
      <c r="AI250" s="155"/>
      <c r="AJ250" s="155"/>
      <c r="AK250" s="155"/>
      <c r="AL250" s="155"/>
      <c r="AM250" s="155"/>
      <c r="AN250" s="155"/>
      <c r="AO250" s="155"/>
      <c r="AP250" s="155"/>
      <c r="AQ250" s="155"/>
      <c r="AR250" s="155"/>
      <c r="AS250" s="155"/>
      <c r="AT250" s="155"/>
      <c r="AU250" s="155"/>
      <c r="AV250" s="155"/>
      <c r="AW250" s="155"/>
      <c r="AX250" s="155"/>
      <c r="AY250" s="155"/>
      <c r="AZ250" s="155"/>
      <c r="BA250" s="155"/>
      <c r="BB250" s="155"/>
      <c r="BC250" s="155"/>
      <c r="BD250" s="155"/>
      <c r="BE250" s="155"/>
      <c r="BF250" s="155"/>
      <c r="BG250" s="155"/>
      <c r="BH250" s="155"/>
      <c r="BI250" s="155"/>
      <c r="BJ250" s="155"/>
      <c r="BK250" s="155"/>
      <c r="BL250" s="155"/>
      <c r="BM250" s="155"/>
      <c r="BN250" s="155"/>
      <c r="BO250" s="155"/>
      <c r="BP250" s="155"/>
      <c r="BQ250" s="155"/>
      <c r="BR250" s="155"/>
      <c r="BS250" s="155"/>
      <c r="BT250" s="155"/>
      <c r="BU250" s="155"/>
      <c r="BV250" s="155"/>
      <c r="BW250" s="155"/>
      <c r="BX250" s="155"/>
      <c r="BY250" s="155"/>
      <c r="BZ250" s="155"/>
      <c r="CA250" s="155"/>
      <c r="CB250" s="155"/>
      <c r="CC250" s="155"/>
      <c r="CD250" s="155"/>
      <c r="CE250" s="155"/>
      <c r="CF250" s="155"/>
      <c r="CG250" s="155"/>
      <c r="CH250" s="155"/>
      <c r="CI250" s="155"/>
      <c r="CJ250" s="155"/>
      <c r="CK250" s="155"/>
      <c r="CL250" s="155"/>
      <c r="CM250" s="155"/>
      <c r="CN250" s="155"/>
      <c r="CO250" s="155"/>
      <c r="CP250" s="155"/>
      <c r="CQ250" s="155"/>
      <c r="CR250" s="155"/>
      <c r="CS250" s="155"/>
      <c r="CT250" s="155"/>
      <c r="CU250" s="155"/>
      <c r="CV250" s="155"/>
      <c r="CW250" s="155"/>
      <c r="CX250" s="155"/>
      <c r="CY250" s="155"/>
      <c r="CZ250" s="155"/>
      <c r="DA250" s="155"/>
      <c r="DB250" s="155"/>
      <c r="DC250" s="155"/>
      <c r="DD250" s="155"/>
      <c r="DE250" s="155"/>
      <c r="DF250" s="155"/>
      <c r="DG250" s="155"/>
      <c r="DH250" s="155"/>
      <c r="DI250" s="155"/>
      <c r="DJ250" s="155"/>
      <c r="DK250" s="155"/>
      <c r="DL250" s="155"/>
      <c r="DM250" s="155"/>
      <c r="DN250" s="155"/>
    </row>
    <row r="251" spans="1:118">
      <c r="A251" s="124"/>
      <c r="Q251" s="154"/>
      <c r="R251" s="154"/>
      <c r="S251" s="154"/>
      <c r="T251" s="154"/>
      <c r="U251" s="154"/>
      <c r="V251" s="154"/>
      <c r="W251" s="154"/>
      <c r="X251" s="154"/>
      <c r="Y251" s="154"/>
      <c r="Z251" s="154"/>
      <c r="AA251" s="154"/>
      <c r="AB251" s="154"/>
      <c r="AC251" s="154"/>
      <c r="AD251" s="154"/>
      <c r="AE251" s="154"/>
      <c r="AF251" s="154"/>
      <c r="AG251" s="154"/>
      <c r="AH251" s="154"/>
      <c r="AI251" s="154"/>
      <c r="AJ251" s="154"/>
      <c r="AK251" s="154"/>
      <c r="AL251" s="154"/>
      <c r="AM251" s="154"/>
      <c r="AN251" s="154"/>
      <c r="AO251" s="154"/>
      <c r="AP251" s="154"/>
      <c r="AQ251" s="154"/>
      <c r="AR251" s="154"/>
      <c r="AS251" s="154"/>
      <c r="AT251" s="154"/>
      <c r="AU251" s="154"/>
      <c r="AV251" s="154"/>
      <c r="AW251" s="154"/>
      <c r="AX251" s="154"/>
      <c r="AY251" s="154"/>
      <c r="AZ251" s="154"/>
      <c r="BA251" s="154"/>
      <c r="BB251" s="154"/>
      <c r="BC251" s="154"/>
      <c r="BD251" s="154"/>
      <c r="BE251" s="154"/>
      <c r="BF251" s="154"/>
      <c r="BG251" s="154"/>
      <c r="BH251" s="154"/>
      <c r="BI251" s="154"/>
      <c r="BJ251" s="154"/>
      <c r="BK251" s="154"/>
      <c r="BL251" s="154"/>
      <c r="BM251" s="154"/>
      <c r="BN251" s="154"/>
      <c r="BO251" s="154"/>
      <c r="BP251" s="154"/>
      <c r="BQ251" s="154"/>
      <c r="BR251" s="154"/>
      <c r="BS251" s="154"/>
      <c r="BT251" s="154"/>
      <c r="BU251" s="154"/>
      <c r="BV251" s="154"/>
      <c r="BW251" s="154"/>
      <c r="BX251" s="154"/>
      <c r="BY251" s="154"/>
      <c r="BZ251" s="154"/>
      <c r="CA251" s="154"/>
      <c r="CB251" s="154"/>
      <c r="CC251" s="154"/>
      <c r="CD251" s="154"/>
      <c r="CE251" s="154"/>
      <c r="CF251" s="154"/>
      <c r="CG251" s="154"/>
      <c r="CH251" s="154"/>
      <c r="CI251" s="154"/>
      <c r="CJ251" s="154"/>
      <c r="CK251" s="154"/>
      <c r="CL251" s="154"/>
      <c r="CM251" s="154"/>
      <c r="CN251" s="154"/>
      <c r="CO251" s="154"/>
      <c r="CP251" s="154"/>
      <c r="CQ251" s="154"/>
      <c r="CR251" s="154"/>
      <c r="CS251" s="154"/>
      <c r="CT251" s="154"/>
      <c r="CU251" s="154"/>
      <c r="CV251" s="154"/>
      <c r="CW251" s="154"/>
      <c r="CX251" s="154"/>
      <c r="CY251" s="154"/>
      <c r="CZ251" s="154"/>
      <c r="DA251" s="154"/>
      <c r="DB251" s="154"/>
      <c r="DC251" s="154"/>
      <c r="DD251" s="154"/>
      <c r="DE251" s="154"/>
      <c r="DF251" s="154"/>
      <c r="DG251" s="154"/>
      <c r="DH251" s="154"/>
      <c r="DI251" s="154"/>
      <c r="DJ251" s="154"/>
      <c r="DK251" s="154"/>
      <c r="DL251" s="154"/>
      <c r="DM251" s="154"/>
      <c r="DN251" s="154"/>
    </row>
    <row r="252" spans="1:118" ht="60">
      <c r="A252" s="124" t="s">
        <v>554</v>
      </c>
      <c r="B252" t="s">
        <v>555</v>
      </c>
      <c r="Q252" s="154"/>
      <c r="R252" s="154"/>
      <c r="S252" s="154"/>
      <c r="T252" s="154"/>
      <c r="U252" s="154"/>
      <c r="V252" s="154"/>
      <c r="W252" s="154"/>
      <c r="X252" s="154"/>
      <c r="Y252" s="154"/>
      <c r="Z252" s="154"/>
      <c r="AA252" s="154"/>
      <c r="AB252" s="154"/>
      <c r="AC252" s="154"/>
      <c r="AD252" s="154"/>
      <c r="AE252" s="154"/>
      <c r="AF252" s="154"/>
      <c r="AG252" s="154"/>
      <c r="AH252" s="154"/>
      <c r="AI252" s="154"/>
      <c r="AJ252" s="154"/>
      <c r="AK252" s="154"/>
      <c r="AL252" s="154"/>
      <c r="AM252" s="154"/>
      <c r="AN252" s="154"/>
      <c r="AO252" s="154"/>
      <c r="AP252" s="154"/>
      <c r="AQ252" s="154"/>
      <c r="AR252" s="154"/>
      <c r="AS252" s="154"/>
      <c r="AT252" s="154"/>
      <c r="AU252" s="154"/>
      <c r="AV252" s="154"/>
      <c r="AW252" s="154"/>
      <c r="AX252" s="154"/>
      <c r="AY252" s="154"/>
      <c r="AZ252" s="154"/>
      <c r="BA252" s="154"/>
      <c r="BB252" s="154"/>
      <c r="BC252" s="154"/>
      <c r="BD252" s="154"/>
      <c r="BE252" s="154"/>
      <c r="BF252" s="154"/>
      <c r="BG252" s="154"/>
      <c r="BH252" s="154"/>
      <c r="BI252" s="154"/>
      <c r="BJ252" s="154"/>
      <c r="BK252" s="154"/>
      <c r="BL252" s="154"/>
      <c r="BM252" s="154"/>
      <c r="BN252" s="154"/>
      <c r="BO252" s="154"/>
      <c r="BP252" s="154"/>
      <c r="BQ252" s="154"/>
      <c r="BR252" s="154"/>
      <c r="BS252" s="154"/>
      <c r="BT252" s="154"/>
      <c r="BU252" s="154"/>
      <c r="BV252" s="154"/>
      <c r="BW252" s="154"/>
      <c r="BX252" s="154"/>
      <c r="BY252" s="154"/>
      <c r="BZ252" s="154"/>
      <c r="CA252" s="154"/>
      <c r="CB252" s="154"/>
      <c r="CC252" s="154"/>
      <c r="CD252" s="154"/>
      <c r="CE252" s="154"/>
      <c r="CF252" s="154"/>
      <c r="CG252" s="154"/>
      <c r="CH252" s="154"/>
      <c r="CI252" s="154"/>
      <c r="CJ252" s="154"/>
      <c r="CK252" s="154"/>
      <c r="CL252" s="154"/>
      <c r="CM252" s="154"/>
      <c r="CN252" s="154"/>
      <c r="CO252" s="154"/>
      <c r="CP252" s="154"/>
      <c r="CQ252" s="154"/>
      <c r="CR252" s="154"/>
      <c r="CS252" s="154"/>
      <c r="CT252" s="154"/>
      <c r="CU252" s="154"/>
      <c r="CV252" s="154"/>
      <c r="CW252" s="154"/>
      <c r="CX252" s="154"/>
      <c r="CY252" s="154"/>
      <c r="CZ252" s="154"/>
      <c r="DA252" s="154"/>
      <c r="DB252" s="154"/>
      <c r="DC252" s="154"/>
      <c r="DD252" s="154"/>
      <c r="DE252" s="154"/>
      <c r="DF252" s="154"/>
      <c r="DG252" s="154"/>
      <c r="DH252" s="154"/>
      <c r="DI252" s="154"/>
      <c r="DJ252" s="154"/>
      <c r="DK252" s="154"/>
      <c r="DL252" s="154"/>
      <c r="DM252" s="154"/>
      <c r="DN252" s="154"/>
    </row>
    <row r="253" spans="1:118">
      <c r="A253" s="124"/>
      <c r="B253" s="10"/>
      <c r="Q253" s="154"/>
      <c r="R253" s="154"/>
      <c r="S253" s="154"/>
      <c r="T253" s="154"/>
      <c r="U253" s="154"/>
      <c r="V253" s="154"/>
      <c r="W253" s="154"/>
      <c r="X253" s="154"/>
      <c r="Y253" s="154"/>
      <c r="Z253" s="154"/>
      <c r="AA253" s="154"/>
      <c r="AB253" s="154"/>
      <c r="AC253" s="154"/>
      <c r="AD253" s="154"/>
      <c r="AE253" s="154"/>
      <c r="AF253" s="154"/>
      <c r="AG253" s="154"/>
      <c r="AH253" s="154"/>
      <c r="AI253" s="154"/>
      <c r="AJ253" s="154"/>
      <c r="AK253" s="154"/>
      <c r="AL253" s="154"/>
      <c r="AM253" s="154"/>
      <c r="AN253" s="154"/>
      <c r="AO253" s="154"/>
      <c r="AP253" s="154"/>
      <c r="AQ253" s="154"/>
      <c r="AR253" s="154"/>
      <c r="AS253" s="154"/>
      <c r="AT253" s="154"/>
      <c r="AU253" s="154"/>
      <c r="AV253" s="154"/>
      <c r="AW253" s="154"/>
      <c r="AX253" s="154"/>
      <c r="AY253" s="154"/>
      <c r="AZ253" s="154"/>
      <c r="BA253" s="154"/>
      <c r="BB253" s="154"/>
      <c r="BC253" s="154"/>
      <c r="BD253" s="154"/>
      <c r="BE253" s="154"/>
      <c r="BF253" s="154"/>
      <c r="BG253" s="154"/>
      <c r="BH253" s="154"/>
      <c r="BI253" s="154"/>
      <c r="BJ253" s="154"/>
      <c r="BK253" s="154"/>
      <c r="BL253" s="154"/>
      <c r="BM253" s="154"/>
      <c r="BN253" s="154"/>
      <c r="BO253" s="154"/>
      <c r="BP253" s="154"/>
      <c r="BQ253" s="154"/>
      <c r="BR253" s="154"/>
      <c r="BS253" s="154"/>
      <c r="BT253" s="154"/>
      <c r="BU253" s="154"/>
      <c r="BV253" s="154"/>
      <c r="BW253" s="154"/>
      <c r="BX253" s="154"/>
      <c r="BY253" s="154"/>
      <c r="BZ253" s="154"/>
      <c r="CA253" s="154"/>
      <c r="CB253" s="154"/>
      <c r="CC253" s="154"/>
      <c r="CD253" s="154"/>
      <c r="CE253" s="154"/>
      <c r="CF253" s="154"/>
      <c r="CG253" s="154"/>
      <c r="CH253" s="154"/>
      <c r="CI253" s="154"/>
      <c r="CJ253" s="154"/>
      <c r="CK253" s="154"/>
      <c r="CL253" s="154"/>
      <c r="CM253" s="154"/>
      <c r="CN253" s="154"/>
      <c r="CO253" s="154"/>
      <c r="CP253" s="154"/>
      <c r="CQ253" s="154"/>
      <c r="CR253" s="154"/>
      <c r="CS253" s="154"/>
      <c r="CT253" s="154"/>
      <c r="CU253" s="154"/>
      <c r="CV253" s="154"/>
      <c r="CW253" s="154"/>
      <c r="CX253" s="154"/>
      <c r="CY253" s="154"/>
      <c r="CZ253" s="154"/>
      <c r="DA253" s="154"/>
      <c r="DB253" s="154"/>
      <c r="DC253" s="154"/>
      <c r="DD253" s="154"/>
      <c r="DE253" s="154"/>
      <c r="DF253" s="154"/>
      <c r="DG253" s="154"/>
      <c r="DH253" s="154"/>
      <c r="DI253" s="154"/>
      <c r="DJ253" s="154"/>
      <c r="DK253" s="154"/>
      <c r="DL253" s="154"/>
      <c r="DM253" s="154"/>
      <c r="DN253" s="154"/>
    </row>
    <row r="254" spans="1:118">
      <c r="A254" s="124"/>
      <c r="B254" s="10" t="s">
        <v>75</v>
      </c>
      <c r="Q254" s="154"/>
      <c r="R254" s="154"/>
      <c r="S254" s="154"/>
      <c r="T254" s="154"/>
      <c r="U254" s="154"/>
      <c r="V254" s="154"/>
      <c r="W254" s="154"/>
      <c r="X254" s="154"/>
      <c r="Y254" s="154"/>
      <c r="Z254" s="154"/>
      <c r="AA254" s="154"/>
      <c r="AB254" s="154"/>
      <c r="AC254" s="154"/>
      <c r="AD254" s="154"/>
      <c r="AE254" s="154"/>
      <c r="AF254" s="154"/>
      <c r="AG254" s="154"/>
      <c r="AH254" s="154"/>
      <c r="AI254" s="154"/>
      <c r="AJ254" s="154"/>
      <c r="AK254" s="154"/>
      <c r="AL254" s="154"/>
      <c r="AM254" s="154"/>
      <c r="AN254" s="154"/>
      <c r="AO254" s="154"/>
      <c r="AP254" s="154"/>
      <c r="AQ254" s="154"/>
      <c r="AR254" s="154"/>
      <c r="AS254" s="154"/>
      <c r="AT254" s="154"/>
      <c r="AU254" s="154"/>
      <c r="AV254" s="154"/>
      <c r="AW254" s="154"/>
      <c r="AX254" s="154"/>
      <c r="AY254" s="154"/>
      <c r="AZ254" s="154"/>
      <c r="BA254" s="154"/>
      <c r="BB254" s="154"/>
      <c r="BC254" s="154"/>
      <c r="BD254" s="154"/>
      <c r="BE254" s="154"/>
      <c r="BF254" s="154"/>
      <c r="BG254" s="154"/>
      <c r="BH254" s="154"/>
      <c r="BI254" s="154"/>
      <c r="BJ254" s="154"/>
      <c r="BK254" s="154"/>
      <c r="BL254" s="154"/>
      <c r="BM254" s="154"/>
      <c r="BN254" s="154"/>
      <c r="BO254" s="154"/>
      <c r="BP254" s="154"/>
      <c r="BQ254" s="154"/>
      <c r="BR254" s="154"/>
      <c r="BS254" s="154"/>
      <c r="BT254" s="154"/>
      <c r="BU254" s="154"/>
      <c r="BV254" s="154"/>
      <c r="BW254" s="154"/>
      <c r="BX254" s="154"/>
      <c r="BY254" s="154"/>
      <c r="BZ254" s="154"/>
      <c r="CA254" s="154"/>
      <c r="CB254" s="154"/>
      <c r="CC254" s="154"/>
      <c r="CD254" s="154"/>
      <c r="CE254" s="154"/>
      <c r="CF254" s="154"/>
      <c r="CG254" s="154"/>
      <c r="CH254" s="154"/>
      <c r="CI254" s="154"/>
      <c r="CJ254" s="154"/>
      <c r="CK254" s="154"/>
      <c r="CL254" s="154"/>
      <c r="CM254" s="154"/>
      <c r="CN254" s="154"/>
      <c r="CO254" s="154"/>
      <c r="CP254" s="154"/>
      <c r="CQ254" s="154"/>
      <c r="CR254" s="154"/>
      <c r="CS254" s="154"/>
      <c r="CT254" s="154"/>
      <c r="CU254" s="154"/>
      <c r="CV254" s="154"/>
      <c r="CW254" s="154"/>
      <c r="CX254" s="154"/>
      <c r="CY254" s="154"/>
      <c r="CZ254" s="154"/>
      <c r="DA254" s="154"/>
      <c r="DB254" s="154"/>
      <c r="DC254" s="154"/>
      <c r="DD254" s="154"/>
      <c r="DE254" s="154"/>
      <c r="DF254" s="154"/>
      <c r="DG254" s="154"/>
      <c r="DH254" s="154"/>
      <c r="DI254" s="154"/>
      <c r="DJ254" s="154"/>
      <c r="DK254" s="154"/>
      <c r="DL254" s="154"/>
      <c r="DM254" s="154"/>
      <c r="DN254" s="154"/>
    </row>
    <row r="255" spans="1:118">
      <c r="A255" s="124"/>
      <c r="Q255" s="154"/>
      <c r="R255" s="154"/>
      <c r="S255" s="154"/>
      <c r="T255" s="154"/>
      <c r="U255" s="154"/>
      <c r="V255" s="154"/>
      <c r="W255" s="154"/>
      <c r="X255" s="154"/>
      <c r="Y255" s="154"/>
      <c r="Z255" s="154"/>
      <c r="AA255" s="154"/>
      <c r="AB255" s="154"/>
      <c r="AC255" s="154"/>
      <c r="AD255" s="154"/>
      <c r="AE255" s="154"/>
      <c r="AF255" s="154"/>
      <c r="AG255" s="154"/>
      <c r="AH255" s="154"/>
      <c r="AI255" s="154"/>
      <c r="AJ255" s="154"/>
      <c r="AK255" s="154"/>
      <c r="AL255" s="154"/>
      <c r="AM255" s="154"/>
      <c r="AN255" s="154"/>
      <c r="AO255" s="154"/>
      <c r="AP255" s="154"/>
      <c r="AQ255" s="154"/>
      <c r="AR255" s="154"/>
      <c r="AS255" s="154"/>
      <c r="AT255" s="154"/>
      <c r="AU255" s="154"/>
      <c r="AV255" s="154"/>
      <c r="AW255" s="154"/>
      <c r="AX255" s="154"/>
      <c r="AY255" s="154"/>
      <c r="AZ255" s="154"/>
      <c r="BA255" s="154"/>
      <c r="BB255" s="154"/>
      <c r="BC255" s="154"/>
      <c r="BD255" s="154"/>
      <c r="BE255" s="154"/>
      <c r="BF255" s="154"/>
      <c r="BG255" s="154"/>
      <c r="BH255" s="154"/>
      <c r="BI255" s="154"/>
      <c r="BJ255" s="154"/>
      <c r="BK255" s="154"/>
      <c r="BL255" s="154"/>
      <c r="BM255" s="154"/>
      <c r="BN255" s="154"/>
      <c r="BO255" s="154"/>
      <c r="BP255" s="154"/>
      <c r="BQ255" s="154"/>
      <c r="BR255" s="154"/>
      <c r="BS255" s="154"/>
      <c r="BT255" s="154"/>
      <c r="BU255" s="154"/>
      <c r="BV255" s="154"/>
      <c r="BW255" s="154"/>
      <c r="BX255" s="154"/>
      <c r="BY255" s="154"/>
      <c r="BZ255" s="154"/>
      <c r="CA255" s="154"/>
      <c r="CB255" s="154"/>
      <c r="CC255" s="154"/>
      <c r="CD255" s="154"/>
      <c r="CE255" s="154"/>
      <c r="CF255" s="154"/>
      <c r="CG255" s="154"/>
      <c r="CH255" s="154"/>
      <c r="CI255" s="154"/>
      <c r="CJ255" s="154"/>
      <c r="CK255" s="154"/>
      <c r="CL255" s="154"/>
      <c r="CM255" s="154"/>
      <c r="CN255" s="154"/>
      <c r="CO255" s="154"/>
      <c r="CP255" s="154"/>
      <c r="CQ255" s="154"/>
      <c r="CR255" s="154"/>
      <c r="CS255" s="154"/>
      <c r="CT255" s="154"/>
      <c r="CU255" s="154"/>
      <c r="CV255" s="154"/>
      <c r="CW255" s="154"/>
      <c r="CX255" s="154"/>
      <c r="CY255" s="154"/>
      <c r="CZ255" s="154"/>
      <c r="DA255" s="154"/>
      <c r="DB255" s="154"/>
      <c r="DC255" s="154"/>
      <c r="DD255" s="154"/>
      <c r="DE255" s="154"/>
      <c r="DF255" s="154"/>
      <c r="DG255" s="154"/>
      <c r="DH255" s="154"/>
      <c r="DI255" s="154"/>
      <c r="DJ255" s="154"/>
      <c r="DK255" s="154"/>
      <c r="DL255" s="154"/>
      <c r="DM255" s="154"/>
      <c r="DN255" s="154"/>
    </row>
    <row r="256" spans="1:118">
      <c r="A256" s="124"/>
      <c r="Q256" s="154"/>
      <c r="R256" s="154"/>
      <c r="S256" s="154"/>
      <c r="T256" s="154"/>
      <c r="U256" s="154"/>
      <c r="V256" s="154"/>
      <c r="W256" s="154"/>
      <c r="X256" s="154"/>
      <c r="Y256" s="154"/>
      <c r="Z256" s="154"/>
      <c r="AA256" s="154"/>
      <c r="AB256" s="154"/>
      <c r="AC256" s="154"/>
      <c r="AD256" s="154"/>
      <c r="AE256" s="154"/>
      <c r="AF256" s="154"/>
      <c r="AG256" s="154"/>
      <c r="AH256" s="154"/>
      <c r="AI256" s="154"/>
      <c r="AJ256" s="154"/>
      <c r="AK256" s="154"/>
      <c r="AL256" s="154"/>
      <c r="AM256" s="154"/>
      <c r="AN256" s="154"/>
      <c r="AO256" s="154"/>
      <c r="AP256" s="154"/>
      <c r="AQ256" s="154"/>
      <c r="AR256" s="154"/>
      <c r="AS256" s="154"/>
      <c r="AT256" s="154"/>
      <c r="AU256" s="154"/>
      <c r="AV256" s="154"/>
      <c r="AW256" s="154"/>
      <c r="AX256" s="154"/>
      <c r="AY256" s="154"/>
      <c r="AZ256" s="154"/>
      <c r="BA256" s="154"/>
      <c r="BB256" s="154"/>
      <c r="BC256" s="154"/>
      <c r="BD256" s="154"/>
      <c r="BE256" s="154"/>
      <c r="BF256" s="154"/>
      <c r="BG256" s="154"/>
      <c r="BH256" s="154"/>
      <c r="BI256" s="154"/>
      <c r="BJ256" s="154"/>
      <c r="BK256" s="154"/>
      <c r="BL256" s="154"/>
      <c r="BM256" s="154"/>
      <c r="BN256" s="154"/>
      <c r="BO256" s="154"/>
      <c r="BP256" s="154"/>
      <c r="BQ256" s="154"/>
      <c r="BR256" s="154"/>
      <c r="BS256" s="154"/>
      <c r="BT256" s="154"/>
      <c r="BU256" s="154"/>
      <c r="BV256" s="154"/>
      <c r="BW256" s="154"/>
      <c r="BX256" s="154"/>
      <c r="BY256" s="154"/>
      <c r="BZ256" s="154"/>
      <c r="CA256" s="154"/>
      <c r="CB256" s="154"/>
      <c r="CC256" s="154"/>
      <c r="CD256" s="154"/>
      <c r="CE256" s="154"/>
      <c r="CF256" s="154"/>
      <c r="CG256" s="154"/>
      <c r="CH256" s="154"/>
      <c r="CI256" s="154"/>
      <c r="CJ256" s="154"/>
      <c r="CK256" s="154"/>
      <c r="CL256" s="154"/>
      <c r="CM256" s="154"/>
      <c r="CN256" s="154"/>
      <c r="CO256" s="154"/>
      <c r="CP256" s="154"/>
      <c r="CQ256" s="154"/>
      <c r="CR256" s="154"/>
      <c r="CS256" s="154"/>
      <c r="CT256" s="154"/>
      <c r="CU256" s="154"/>
      <c r="CV256" s="154"/>
      <c r="CW256" s="154"/>
      <c r="CX256" s="154"/>
      <c r="CY256" s="154"/>
      <c r="CZ256" s="154"/>
      <c r="DA256" s="154"/>
      <c r="DB256" s="154"/>
      <c r="DC256" s="154"/>
      <c r="DD256" s="154"/>
      <c r="DE256" s="154"/>
      <c r="DF256" s="154"/>
      <c r="DG256" s="154"/>
      <c r="DH256" s="154"/>
      <c r="DI256" s="154"/>
      <c r="DJ256" s="154"/>
      <c r="DK256" s="154"/>
      <c r="DL256" s="154"/>
      <c r="DM256" s="154"/>
      <c r="DN256" s="154"/>
    </row>
    <row r="257" spans="1:118" ht="30">
      <c r="A257" s="124" t="s">
        <v>553</v>
      </c>
      <c r="B257" t="s">
        <v>105</v>
      </c>
      <c r="Q257" s="154"/>
      <c r="R257" s="154"/>
      <c r="S257" s="154"/>
      <c r="T257" s="154"/>
      <c r="U257" s="154"/>
      <c r="V257" s="154"/>
      <c r="W257" s="154"/>
      <c r="X257" s="154"/>
      <c r="Y257" s="154"/>
      <c r="Z257" s="154"/>
      <c r="AA257" s="154"/>
      <c r="AB257" s="154"/>
      <c r="AC257" s="154"/>
      <c r="AD257" s="154"/>
      <c r="AE257" s="154"/>
      <c r="AF257" s="154"/>
      <c r="AG257" s="154"/>
      <c r="AH257" s="154"/>
      <c r="AI257" s="154"/>
      <c r="AJ257" s="154"/>
      <c r="AK257" s="154"/>
      <c r="AL257" s="154"/>
      <c r="AM257" s="154"/>
      <c r="AN257" s="154"/>
      <c r="AO257" s="154"/>
      <c r="AP257" s="154"/>
      <c r="AQ257" s="154"/>
      <c r="AR257" s="154"/>
      <c r="AS257" s="154"/>
      <c r="AT257" s="154"/>
      <c r="AU257" s="154"/>
      <c r="AV257" s="154"/>
      <c r="AW257" s="154"/>
      <c r="AX257" s="154"/>
      <c r="AY257" s="154"/>
      <c r="AZ257" s="154"/>
      <c r="BA257" s="154"/>
      <c r="BB257" s="154"/>
      <c r="BC257" s="154"/>
      <c r="BD257" s="154"/>
      <c r="BE257" s="154"/>
      <c r="BF257" s="154"/>
      <c r="BG257" s="154"/>
      <c r="BH257" s="154"/>
      <c r="BI257" s="154"/>
      <c r="BJ257" s="154"/>
      <c r="BK257" s="154"/>
      <c r="BL257" s="154"/>
      <c r="BM257" s="154"/>
      <c r="BN257" s="154"/>
      <c r="BO257" s="154"/>
      <c r="BP257" s="154"/>
      <c r="BQ257" s="154"/>
      <c r="BR257" s="154"/>
      <c r="BS257" s="154"/>
      <c r="BT257" s="154"/>
      <c r="BU257" s="154"/>
      <c r="BV257" s="154"/>
      <c r="BW257" s="154"/>
      <c r="BX257" s="154"/>
      <c r="BY257" s="154"/>
      <c r="BZ257" s="154"/>
      <c r="CA257" s="154"/>
      <c r="CB257" s="154"/>
      <c r="CC257" s="154"/>
      <c r="CD257" s="154"/>
      <c r="CE257" s="154"/>
      <c r="CF257" s="154"/>
      <c r="CG257" s="154"/>
      <c r="CH257" s="154"/>
      <c r="CI257" s="154"/>
      <c r="CJ257" s="154"/>
      <c r="CK257" s="154"/>
      <c r="CL257" s="154"/>
      <c r="CM257" s="154"/>
      <c r="CN257" s="154"/>
      <c r="CO257" s="154"/>
      <c r="CP257" s="154"/>
      <c r="CQ257" s="154"/>
      <c r="CR257" s="154"/>
      <c r="CS257" s="154"/>
      <c r="CT257" s="154"/>
      <c r="CU257" s="154"/>
      <c r="CV257" s="154"/>
      <c r="CW257" s="154"/>
      <c r="CX257" s="154"/>
      <c r="CY257" s="154"/>
      <c r="CZ257" s="154"/>
      <c r="DA257" s="154"/>
      <c r="DB257" s="154"/>
      <c r="DC257" s="154"/>
      <c r="DD257" s="154"/>
      <c r="DE257" s="154"/>
      <c r="DF257" s="154"/>
      <c r="DG257" s="154"/>
      <c r="DH257" s="154"/>
      <c r="DI257" s="154"/>
      <c r="DJ257" s="154"/>
      <c r="DK257" s="154"/>
      <c r="DL257" s="154"/>
      <c r="DM257" s="154"/>
      <c r="DN257" s="154"/>
    </row>
    <row r="258" spans="1:118">
      <c r="A258" s="124"/>
      <c r="Q258" s="154"/>
      <c r="R258" s="154"/>
      <c r="S258" s="154"/>
      <c r="T258" s="154"/>
      <c r="U258" s="154"/>
      <c r="V258" s="154"/>
      <c r="W258" s="154"/>
      <c r="X258" s="154"/>
      <c r="Y258" s="154"/>
      <c r="Z258" s="154"/>
      <c r="AA258" s="154"/>
      <c r="AB258" s="154"/>
      <c r="AC258" s="154"/>
      <c r="AD258" s="154"/>
      <c r="AE258" s="154"/>
      <c r="AF258" s="154"/>
      <c r="AG258" s="154"/>
      <c r="AH258" s="154"/>
      <c r="AI258" s="154"/>
      <c r="AJ258" s="154"/>
      <c r="AK258" s="154"/>
      <c r="AL258" s="154"/>
      <c r="AM258" s="154"/>
      <c r="AN258" s="154"/>
      <c r="AO258" s="154"/>
      <c r="AP258" s="154"/>
      <c r="AQ258" s="154"/>
      <c r="AR258" s="154"/>
      <c r="AS258" s="154"/>
      <c r="AT258" s="154"/>
      <c r="AU258" s="154"/>
      <c r="AV258" s="154"/>
      <c r="AW258" s="154"/>
      <c r="AX258" s="154"/>
      <c r="AY258" s="154"/>
      <c r="AZ258" s="154"/>
      <c r="BA258" s="154"/>
      <c r="BB258" s="154"/>
      <c r="BC258" s="154"/>
      <c r="BD258" s="154"/>
      <c r="BE258" s="154"/>
      <c r="BF258" s="154"/>
      <c r="BG258" s="154"/>
      <c r="BH258" s="154"/>
      <c r="BI258" s="154"/>
      <c r="BJ258" s="154"/>
      <c r="BK258" s="154"/>
      <c r="BL258" s="154"/>
      <c r="BM258" s="154"/>
      <c r="BN258" s="154"/>
      <c r="BO258" s="154"/>
      <c r="BP258" s="154"/>
      <c r="BQ258" s="154"/>
      <c r="BR258" s="154"/>
      <c r="BS258" s="154"/>
      <c r="BT258" s="154"/>
      <c r="BU258" s="154"/>
      <c r="BV258" s="154"/>
      <c r="BW258" s="154"/>
      <c r="BX258" s="154"/>
      <c r="BY258" s="154"/>
      <c r="BZ258" s="154"/>
      <c r="CA258" s="154"/>
      <c r="CB258" s="154"/>
      <c r="CC258" s="154"/>
      <c r="CD258" s="154"/>
      <c r="CE258" s="154"/>
      <c r="CF258" s="154"/>
      <c r="CG258" s="154"/>
      <c r="CH258" s="154"/>
      <c r="CI258" s="154"/>
      <c r="CJ258" s="154"/>
      <c r="CK258" s="154"/>
      <c r="CL258" s="154"/>
      <c r="CM258" s="154"/>
      <c r="CN258" s="154"/>
      <c r="CO258" s="154"/>
      <c r="CP258" s="154"/>
      <c r="CQ258" s="154"/>
      <c r="CR258" s="154"/>
      <c r="CS258" s="154"/>
      <c r="CT258" s="154"/>
      <c r="CU258" s="154"/>
      <c r="CV258" s="154"/>
      <c r="CW258" s="154"/>
      <c r="CX258" s="154"/>
      <c r="CY258" s="154"/>
      <c r="CZ258" s="154"/>
      <c r="DA258" s="154"/>
      <c r="DB258" s="154"/>
      <c r="DC258" s="154"/>
      <c r="DD258" s="154"/>
      <c r="DE258" s="154"/>
      <c r="DF258" s="154"/>
      <c r="DG258" s="154"/>
      <c r="DH258" s="154"/>
      <c r="DI258" s="154"/>
      <c r="DJ258" s="154"/>
      <c r="DK258" s="154"/>
      <c r="DL258" s="154"/>
      <c r="DM258" s="154"/>
      <c r="DN258" s="154"/>
    </row>
    <row r="259" spans="1:118" ht="30">
      <c r="A259" s="124" t="s">
        <v>553</v>
      </c>
      <c r="B259" t="s">
        <v>190</v>
      </c>
      <c r="Q259" s="154"/>
      <c r="R259" s="154"/>
      <c r="S259" s="154"/>
      <c r="T259" s="154"/>
      <c r="U259" s="154"/>
      <c r="V259" s="154"/>
      <c r="W259" s="154"/>
      <c r="X259" s="154"/>
      <c r="Y259" s="154"/>
      <c r="Z259" s="154"/>
      <c r="AA259" s="154"/>
      <c r="AB259" s="154"/>
      <c r="AC259" s="154"/>
      <c r="AD259" s="154"/>
      <c r="AE259" s="154"/>
      <c r="AF259" s="154"/>
      <c r="AG259" s="154"/>
      <c r="AH259" s="154"/>
      <c r="AI259" s="154"/>
      <c r="AJ259" s="154"/>
      <c r="AK259" s="154"/>
      <c r="AL259" s="154"/>
      <c r="AM259" s="154"/>
      <c r="AN259" s="154"/>
      <c r="AO259" s="154"/>
      <c r="AP259" s="154"/>
      <c r="AQ259" s="154"/>
      <c r="AR259" s="154"/>
      <c r="AS259" s="154"/>
      <c r="AT259" s="154"/>
      <c r="AU259" s="154"/>
      <c r="AV259" s="154"/>
      <c r="AW259" s="154"/>
      <c r="AX259" s="154"/>
      <c r="AY259" s="154"/>
      <c r="AZ259" s="154"/>
      <c r="BA259" s="154"/>
      <c r="BB259" s="154"/>
      <c r="BC259" s="154"/>
      <c r="BD259" s="154"/>
      <c r="BE259" s="154"/>
      <c r="BF259" s="154"/>
      <c r="BG259" s="154"/>
      <c r="BH259" s="154"/>
      <c r="BI259" s="154"/>
      <c r="BJ259" s="154"/>
      <c r="BK259" s="154"/>
      <c r="BL259" s="154"/>
      <c r="BM259" s="154"/>
      <c r="BN259" s="154"/>
      <c r="BO259" s="154"/>
      <c r="BP259" s="154"/>
      <c r="BQ259" s="154"/>
      <c r="BR259" s="154"/>
      <c r="BS259" s="154"/>
      <c r="BT259" s="154"/>
      <c r="BU259" s="154"/>
      <c r="BV259" s="154"/>
      <c r="BW259" s="154"/>
      <c r="BX259" s="154"/>
      <c r="BY259" s="154"/>
      <c r="BZ259" s="154"/>
      <c r="CA259" s="154"/>
      <c r="CB259" s="154"/>
      <c r="CC259" s="154"/>
      <c r="CD259" s="154"/>
      <c r="CE259" s="154"/>
      <c r="CF259" s="154"/>
      <c r="CG259" s="154"/>
      <c r="CH259" s="154"/>
      <c r="CI259" s="154"/>
      <c r="CJ259" s="154"/>
      <c r="CK259" s="154"/>
      <c r="CL259" s="154"/>
      <c r="CM259" s="154"/>
      <c r="CN259" s="154"/>
      <c r="CO259" s="154"/>
      <c r="CP259" s="154"/>
      <c r="CQ259" s="154"/>
      <c r="CR259" s="154"/>
      <c r="CS259" s="154"/>
      <c r="CT259" s="154"/>
      <c r="CU259" s="154"/>
      <c r="CV259" s="154"/>
      <c r="CW259" s="154"/>
      <c r="CX259" s="154"/>
      <c r="CY259" s="154"/>
      <c r="CZ259" s="154"/>
      <c r="DA259" s="154"/>
      <c r="DB259" s="154"/>
      <c r="DC259" s="154"/>
      <c r="DD259" s="154"/>
      <c r="DE259" s="154"/>
      <c r="DF259" s="154"/>
      <c r="DG259" s="154"/>
      <c r="DH259" s="154"/>
      <c r="DI259" s="154"/>
      <c r="DJ259" s="154"/>
      <c r="DK259" s="154"/>
      <c r="DL259" s="154"/>
      <c r="DM259" s="154"/>
      <c r="DN259" s="154"/>
    </row>
    <row r="260" spans="1:118">
      <c r="A260" s="124"/>
      <c r="Q260" s="154"/>
      <c r="R260" s="154"/>
      <c r="S260" s="154"/>
      <c r="T260" s="154"/>
      <c r="U260" s="154"/>
      <c r="V260" s="154"/>
      <c r="W260" s="154"/>
      <c r="X260" s="154"/>
      <c r="Y260" s="154"/>
      <c r="Z260" s="154"/>
      <c r="AA260" s="154"/>
      <c r="AB260" s="154"/>
      <c r="AC260" s="154"/>
      <c r="AD260" s="154"/>
      <c r="AE260" s="154"/>
      <c r="AF260" s="154"/>
      <c r="AG260" s="154"/>
      <c r="AH260" s="154"/>
      <c r="AI260" s="154"/>
      <c r="AJ260" s="154"/>
      <c r="AK260" s="154"/>
      <c r="AL260" s="154"/>
      <c r="AM260" s="154"/>
      <c r="AN260" s="154"/>
      <c r="AO260" s="154"/>
      <c r="AP260" s="154"/>
      <c r="AQ260" s="154"/>
      <c r="AR260" s="154"/>
      <c r="AS260" s="154"/>
      <c r="AT260" s="154"/>
      <c r="AU260" s="154"/>
      <c r="AV260" s="154"/>
      <c r="AW260" s="154"/>
      <c r="AX260" s="154"/>
      <c r="AY260" s="154"/>
      <c r="AZ260" s="154"/>
      <c r="BA260" s="154"/>
      <c r="BB260" s="154"/>
      <c r="BC260" s="154"/>
      <c r="BD260" s="154"/>
      <c r="BE260" s="154"/>
      <c r="BF260" s="154"/>
      <c r="BG260" s="154"/>
      <c r="BH260" s="154"/>
      <c r="BI260" s="154"/>
      <c r="BJ260" s="154"/>
      <c r="BK260" s="154"/>
      <c r="BL260" s="154"/>
      <c r="BM260" s="154"/>
      <c r="BN260" s="154"/>
      <c r="BO260" s="154"/>
      <c r="BP260" s="154"/>
      <c r="BQ260" s="154"/>
      <c r="BR260" s="154"/>
      <c r="BS260" s="154"/>
      <c r="BT260" s="154"/>
      <c r="BU260" s="154"/>
      <c r="BV260" s="154"/>
      <c r="BW260" s="154"/>
      <c r="BX260" s="154"/>
      <c r="BY260" s="154"/>
      <c r="BZ260" s="154"/>
      <c r="CA260" s="154"/>
      <c r="CB260" s="154"/>
      <c r="CC260" s="154"/>
      <c r="CD260" s="154"/>
      <c r="CE260" s="154"/>
      <c r="CF260" s="154"/>
      <c r="CG260" s="154"/>
      <c r="CH260" s="154"/>
      <c r="CI260" s="154"/>
      <c r="CJ260" s="154"/>
      <c r="CK260" s="154"/>
      <c r="CL260" s="154"/>
      <c r="CM260" s="154"/>
      <c r="CN260" s="154"/>
      <c r="CO260" s="154"/>
      <c r="CP260" s="154"/>
      <c r="CQ260" s="154"/>
      <c r="CR260" s="154"/>
      <c r="CS260" s="154"/>
      <c r="CT260" s="154"/>
      <c r="CU260" s="154"/>
      <c r="CV260" s="154"/>
      <c r="CW260" s="154"/>
      <c r="CX260" s="154"/>
      <c r="CY260" s="154"/>
      <c r="CZ260" s="154"/>
      <c r="DA260" s="154"/>
      <c r="DB260" s="154"/>
      <c r="DC260" s="154"/>
      <c r="DD260" s="154"/>
      <c r="DE260" s="154"/>
      <c r="DF260" s="154"/>
      <c r="DG260" s="154"/>
      <c r="DH260" s="154"/>
      <c r="DI260" s="154"/>
      <c r="DJ260" s="154"/>
      <c r="DK260" s="154"/>
      <c r="DL260" s="154"/>
      <c r="DM260" s="154"/>
      <c r="DN260" s="154"/>
    </row>
    <row r="261" spans="1:118" ht="150">
      <c r="A261" s="124" t="s">
        <v>559</v>
      </c>
      <c r="B261" t="s">
        <v>560</v>
      </c>
      <c r="Q261" s="154"/>
      <c r="R261" s="154"/>
      <c r="S261" s="154"/>
      <c r="T261" s="154"/>
      <c r="U261" s="154"/>
      <c r="V261" s="154"/>
      <c r="W261" s="154"/>
      <c r="X261" s="154"/>
      <c r="Y261" s="154"/>
      <c r="Z261" s="154"/>
      <c r="AA261" s="154"/>
      <c r="AB261" s="154"/>
      <c r="AC261" s="154"/>
      <c r="AD261" s="154"/>
      <c r="AE261" s="154"/>
      <c r="AF261" s="154"/>
      <c r="AG261" s="154"/>
      <c r="AH261" s="154"/>
      <c r="AI261" s="154"/>
      <c r="AJ261" s="154"/>
      <c r="AK261" s="154"/>
      <c r="AL261" s="154"/>
      <c r="AM261" s="154"/>
      <c r="AN261" s="154"/>
      <c r="AO261" s="154"/>
      <c r="AP261" s="154"/>
      <c r="AQ261" s="154"/>
      <c r="AR261" s="154"/>
      <c r="AS261" s="154"/>
      <c r="AT261" s="154"/>
      <c r="AU261" s="154"/>
      <c r="AV261" s="154"/>
      <c r="AW261" s="154"/>
      <c r="AX261" s="154"/>
      <c r="AY261" s="154"/>
      <c r="AZ261" s="154"/>
      <c r="BA261" s="154"/>
      <c r="BB261" s="154"/>
      <c r="BC261" s="154"/>
      <c r="BD261" s="154"/>
      <c r="BE261" s="154"/>
      <c r="BF261" s="154"/>
      <c r="BG261" s="154"/>
      <c r="BH261" s="154"/>
      <c r="BI261" s="154"/>
      <c r="BJ261" s="154"/>
      <c r="BK261" s="154"/>
      <c r="BL261" s="154"/>
      <c r="BM261" s="154"/>
      <c r="BN261" s="154"/>
      <c r="BO261" s="154"/>
      <c r="BP261" s="154"/>
      <c r="BQ261" s="154"/>
      <c r="BR261" s="154"/>
      <c r="BS261" s="154"/>
      <c r="BT261" s="154"/>
      <c r="BU261" s="154"/>
      <c r="BV261" s="154"/>
      <c r="BW261" s="154"/>
      <c r="BX261" s="154"/>
      <c r="BY261" s="154"/>
      <c r="BZ261" s="154"/>
      <c r="CA261" s="154"/>
      <c r="CB261" s="154"/>
      <c r="CC261" s="154"/>
      <c r="CD261" s="154"/>
      <c r="CE261" s="154"/>
      <c r="CF261" s="154"/>
      <c r="CG261" s="154"/>
      <c r="CH261" s="154"/>
      <c r="CI261" s="154"/>
      <c r="CJ261" s="154"/>
      <c r="CK261" s="154"/>
      <c r="CL261" s="154"/>
      <c r="CM261" s="154"/>
      <c r="CN261" s="154"/>
      <c r="CO261" s="154"/>
      <c r="CP261" s="154"/>
      <c r="CQ261" s="154"/>
      <c r="CR261" s="154"/>
      <c r="CS261" s="154"/>
      <c r="CT261" s="154"/>
      <c r="CU261" s="154"/>
      <c r="CV261" s="154"/>
      <c r="CW261" s="154"/>
      <c r="CX261" s="154"/>
      <c r="CY261" s="154"/>
      <c r="CZ261" s="154"/>
      <c r="DA261" s="154"/>
      <c r="DB261" s="154"/>
      <c r="DC261" s="154"/>
      <c r="DD261" s="154"/>
      <c r="DE261" s="154"/>
      <c r="DF261" s="154"/>
      <c r="DG261" s="154"/>
      <c r="DH261" s="154"/>
      <c r="DI261" s="154"/>
      <c r="DJ261" s="154"/>
      <c r="DK261" s="154"/>
      <c r="DL261" s="154"/>
      <c r="DM261" s="154"/>
      <c r="DN261" s="154"/>
    </row>
    <row r="262" spans="1:118">
      <c r="A262" s="124"/>
      <c r="Q262" s="154"/>
      <c r="R262" s="154"/>
      <c r="S262" s="154"/>
      <c r="T262" s="154"/>
      <c r="U262" s="154"/>
      <c r="V262" s="154"/>
      <c r="W262" s="154"/>
      <c r="X262" s="154"/>
      <c r="Y262" s="154"/>
      <c r="Z262" s="154"/>
      <c r="AA262" s="154"/>
      <c r="AB262" s="154"/>
      <c r="AC262" s="154"/>
      <c r="AD262" s="154"/>
      <c r="AE262" s="154"/>
      <c r="AF262" s="154"/>
      <c r="AG262" s="154"/>
      <c r="AH262" s="154"/>
      <c r="AI262" s="154"/>
      <c r="AJ262" s="154"/>
      <c r="AK262" s="154"/>
      <c r="AL262" s="154"/>
      <c r="AM262" s="154"/>
      <c r="AN262" s="154"/>
      <c r="AO262" s="154"/>
      <c r="AP262" s="154"/>
      <c r="AQ262" s="154"/>
      <c r="AR262" s="154"/>
      <c r="AS262" s="154"/>
      <c r="AT262" s="154"/>
      <c r="AU262" s="154"/>
      <c r="AV262" s="154"/>
      <c r="AW262" s="154"/>
      <c r="AX262" s="154"/>
      <c r="AY262" s="154"/>
      <c r="AZ262" s="154"/>
      <c r="BA262" s="154"/>
      <c r="BB262" s="154"/>
      <c r="BC262" s="154"/>
      <c r="BD262" s="154"/>
      <c r="BE262" s="154"/>
      <c r="BF262" s="154"/>
      <c r="BG262" s="154"/>
      <c r="BH262" s="154"/>
      <c r="BI262" s="154"/>
      <c r="BJ262" s="154"/>
      <c r="BK262" s="154"/>
      <c r="BL262" s="154"/>
      <c r="BM262" s="154"/>
      <c r="BN262" s="154"/>
      <c r="BO262" s="154"/>
      <c r="BP262" s="154"/>
      <c r="BQ262" s="154"/>
      <c r="BR262" s="154"/>
      <c r="BS262" s="154"/>
      <c r="BT262" s="154"/>
      <c r="BU262" s="154"/>
      <c r="BV262" s="154"/>
      <c r="BW262" s="154"/>
      <c r="BX262" s="154"/>
      <c r="BY262" s="154"/>
      <c r="BZ262" s="154"/>
      <c r="CA262" s="154"/>
      <c r="CB262" s="154"/>
      <c r="CC262" s="154"/>
      <c r="CD262" s="154"/>
      <c r="CE262" s="154"/>
      <c r="CF262" s="154"/>
      <c r="CG262" s="154"/>
      <c r="CH262" s="154"/>
      <c r="CI262" s="154"/>
      <c r="CJ262" s="154"/>
      <c r="CK262" s="154"/>
      <c r="CL262" s="154"/>
      <c r="CM262" s="154"/>
      <c r="CN262" s="154"/>
      <c r="CO262" s="154"/>
      <c r="CP262" s="154"/>
      <c r="CQ262" s="154"/>
      <c r="CR262" s="154"/>
      <c r="CS262" s="154"/>
      <c r="CT262" s="154"/>
      <c r="CU262" s="154"/>
      <c r="CV262" s="154"/>
      <c r="CW262" s="154"/>
      <c r="CX262" s="154"/>
      <c r="CY262" s="154"/>
      <c r="CZ262" s="154"/>
      <c r="DA262" s="154"/>
      <c r="DB262" s="154"/>
      <c r="DC262" s="154"/>
      <c r="DD262" s="154"/>
      <c r="DE262" s="154"/>
      <c r="DF262" s="154"/>
      <c r="DG262" s="154"/>
      <c r="DH262" s="154"/>
      <c r="DI262" s="154"/>
      <c r="DJ262" s="154"/>
      <c r="DK262" s="154"/>
      <c r="DL262" s="154"/>
      <c r="DM262" s="154"/>
      <c r="DN262" s="154"/>
    </row>
    <row r="263" spans="1:118">
      <c r="A263" s="124"/>
      <c r="Q263" s="154"/>
      <c r="R263" s="154"/>
      <c r="S263" s="154"/>
      <c r="T263" s="154"/>
      <c r="U263" s="154"/>
      <c r="V263" s="154"/>
      <c r="W263" s="154"/>
      <c r="X263" s="154"/>
      <c r="Y263" s="154"/>
      <c r="Z263" s="154"/>
      <c r="AA263" s="154"/>
      <c r="AB263" s="154"/>
      <c r="AC263" s="154"/>
      <c r="AD263" s="154"/>
      <c r="AE263" s="154"/>
      <c r="AF263" s="154"/>
      <c r="AG263" s="154"/>
      <c r="AH263" s="154"/>
      <c r="AI263" s="154"/>
      <c r="AJ263" s="154"/>
      <c r="AK263" s="154"/>
      <c r="AL263" s="154"/>
      <c r="AM263" s="154"/>
      <c r="AN263" s="154"/>
      <c r="AO263" s="154"/>
      <c r="AP263" s="154"/>
      <c r="AQ263" s="154"/>
      <c r="AR263" s="154"/>
      <c r="AS263" s="154"/>
      <c r="AT263" s="154"/>
      <c r="AU263" s="154"/>
      <c r="AV263" s="154"/>
      <c r="AW263" s="154"/>
      <c r="AX263" s="154"/>
      <c r="AY263" s="154"/>
      <c r="AZ263" s="154"/>
      <c r="BA263" s="154"/>
      <c r="BB263" s="154"/>
      <c r="BC263" s="154"/>
      <c r="BD263" s="154"/>
      <c r="BE263" s="154"/>
      <c r="BF263" s="154"/>
      <c r="BG263" s="154"/>
      <c r="BH263" s="154"/>
      <c r="BI263" s="154"/>
      <c r="BJ263" s="154"/>
      <c r="BK263" s="154"/>
      <c r="BL263" s="154"/>
      <c r="BM263" s="154"/>
      <c r="BN263" s="154"/>
      <c r="BO263" s="154"/>
      <c r="BP263" s="154"/>
      <c r="BQ263" s="154"/>
      <c r="BR263" s="154"/>
      <c r="BS263" s="154"/>
      <c r="BT263" s="154"/>
      <c r="BU263" s="154"/>
      <c r="BV263" s="154"/>
      <c r="BW263" s="154"/>
      <c r="BX263" s="154"/>
      <c r="BY263" s="154"/>
      <c r="BZ263" s="154"/>
      <c r="CA263" s="154"/>
      <c r="CB263" s="154"/>
      <c r="CC263" s="154"/>
      <c r="CD263" s="154"/>
      <c r="CE263" s="154"/>
      <c r="CF263" s="154"/>
      <c r="CG263" s="154"/>
      <c r="CH263" s="154"/>
      <c r="CI263" s="154"/>
      <c r="CJ263" s="154"/>
      <c r="CK263" s="154"/>
      <c r="CL263" s="154"/>
      <c r="CM263" s="154"/>
      <c r="CN263" s="154"/>
      <c r="CO263" s="154"/>
      <c r="CP263" s="154"/>
      <c r="CQ263" s="154"/>
      <c r="CR263" s="154"/>
      <c r="CS263" s="154"/>
      <c r="CT263" s="154"/>
      <c r="CU263" s="154"/>
      <c r="CV263" s="154"/>
      <c r="CW263" s="154"/>
      <c r="CX263" s="154"/>
      <c r="CY263" s="154"/>
      <c r="CZ263" s="154"/>
      <c r="DA263" s="154"/>
      <c r="DB263" s="154"/>
      <c r="DC263" s="154"/>
      <c r="DD263" s="154"/>
      <c r="DE263" s="154"/>
      <c r="DF263" s="154"/>
      <c r="DG263" s="154"/>
      <c r="DH263" s="154"/>
      <c r="DI263" s="154"/>
      <c r="DJ263" s="154"/>
      <c r="DK263" s="154"/>
      <c r="DL263" s="154"/>
      <c r="DM263" s="154"/>
      <c r="DN263" s="154"/>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2:F147"/>
  <sheetViews>
    <sheetView workbookViewId="0">
      <selection activeCell="J14" sqref="J14"/>
    </sheetView>
  </sheetViews>
  <sheetFormatPr baseColWidth="10" defaultColWidth="9.140625" defaultRowHeight="15"/>
  <cols>
    <col min="2" max="2" width="26.5703125" customWidth="1"/>
    <col min="3" max="3" width="51.7109375" customWidth="1"/>
    <col min="4" max="4" width="25.28515625" customWidth="1"/>
    <col min="5" max="5" width="40.42578125" customWidth="1"/>
  </cols>
  <sheetData>
    <row r="2" spans="1:5">
      <c r="A2" s="17" t="s">
        <v>1340</v>
      </c>
    </row>
    <row r="4" spans="1:5">
      <c r="E4" t="s">
        <v>1341</v>
      </c>
    </row>
    <row r="5" spans="1:5">
      <c r="A5" t="s">
        <v>1120</v>
      </c>
    </row>
    <row r="6" spans="1:5">
      <c r="B6" t="s">
        <v>1121</v>
      </c>
      <c r="C6" t="s">
        <v>1122</v>
      </c>
      <c r="E6" t="s">
        <v>685</v>
      </c>
    </row>
    <row r="7" spans="1:5">
      <c r="C7" t="s">
        <v>1123</v>
      </c>
      <c r="E7" t="s">
        <v>686</v>
      </c>
    </row>
    <row r="8" spans="1:5">
      <c r="C8" t="s">
        <v>1124</v>
      </c>
      <c r="E8" t="s">
        <v>1125</v>
      </c>
    </row>
    <row r="9" spans="1:5">
      <c r="C9" t="s">
        <v>1126</v>
      </c>
      <c r="E9" t="s">
        <v>703</v>
      </c>
    </row>
    <row r="10" spans="1:5">
      <c r="C10" t="s">
        <v>1127</v>
      </c>
      <c r="E10" t="s">
        <v>1128</v>
      </c>
    </row>
    <row r="11" spans="1:5">
      <c r="C11" t="s">
        <v>1129</v>
      </c>
      <c r="E11" t="s">
        <v>705</v>
      </c>
    </row>
    <row r="12" spans="1:5">
      <c r="C12" t="s">
        <v>1130</v>
      </c>
      <c r="E12" t="s">
        <v>1131</v>
      </c>
    </row>
    <row r="13" spans="1:5">
      <c r="C13" t="s">
        <v>1132</v>
      </c>
      <c r="E13" t="s">
        <v>708</v>
      </c>
    </row>
    <row r="14" spans="1:5">
      <c r="C14" t="s">
        <v>1133</v>
      </c>
      <c r="E14" t="s">
        <v>508</v>
      </c>
    </row>
    <row r="15" spans="1:5">
      <c r="C15" t="s">
        <v>1134</v>
      </c>
      <c r="E15" t="s">
        <v>1135</v>
      </c>
    </row>
    <row r="17" spans="2:5">
      <c r="B17" t="s">
        <v>1136</v>
      </c>
      <c r="C17" t="s">
        <v>1137</v>
      </c>
      <c r="E17" t="s">
        <v>714</v>
      </c>
    </row>
    <row r="18" spans="2:5">
      <c r="C18" t="s">
        <v>1138</v>
      </c>
      <c r="E18" t="s">
        <v>716</v>
      </c>
    </row>
    <row r="19" spans="2:5">
      <c r="C19" t="s">
        <v>1139</v>
      </c>
      <c r="E19" t="s">
        <v>712</v>
      </c>
    </row>
    <row r="20" spans="2:5">
      <c r="C20" t="s">
        <v>1140</v>
      </c>
      <c r="E20" t="s">
        <v>1141</v>
      </c>
    </row>
    <row r="21" spans="2:5">
      <c r="C21" t="s">
        <v>1142</v>
      </c>
      <c r="E21" t="s">
        <v>715</v>
      </c>
    </row>
    <row r="22" spans="2:5">
      <c r="C22" t="s">
        <v>1143</v>
      </c>
      <c r="E22" t="s">
        <v>717</v>
      </c>
    </row>
    <row r="23" spans="2:5">
      <c r="C23" t="s">
        <v>1144</v>
      </c>
      <c r="E23" t="s">
        <v>407</v>
      </c>
    </row>
    <row r="24" spans="2:5">
      <c r="C24" t="s">
        <v>1145</v>
      </c>
      <c r="E24" t="s">
        <v>493</v>
      </c>
    </row>
    <row r="25" spans="2:5">
      <c r="C25" t="s">
        <v>1146</v>
      </c>
      <c r="E25" t="s">
        <v>718</v>
      </c>
    </row>
    <row r="27" spans="2:5">
      <c r="B27" t="s">
        <v>1147</v>
      </c>
      <c r="C27" t="s">
        <v>1148</v>
      </c>
      <c r="E27" t="s">
        <v>723</v>
      </c>
    </row>
    <row r="28" spans="2:5">
      <c r="C28" t="s">
        <v>1149</v>
      </c>
      <c r="E28" t="s">
        <v>729</v>
      </c>
    </row>
    <row r="29" spans="2:5">
      <c r="C29" t="s">
        <v>1150</v>
      </c>
      <c r="E29" t="s">
        <v>1151</v>
      </c>
    </row>
    <row r="30" spans="2:5">
      <c r="C30" t="s">
        <v>1152</v>
      </c>
      <c r="E30" t="s">
        <v>1153</v>
      </c>
    </row>
    <row r="31" spans="2:5">
      <c r="C31" t="s">
        <v>1154</v>
      </c>
      <c r="E31" t="s">
        <v>459</v>
      </c>
    </row>
    <row r="32" spans="2:5">
      <c r="C32" t="s">
        <v>1155</v>
      </c>
      <c r="E32" t="s">
        <v>730</v>
      </c>
    </row>
    <row r="33" spans="1:5">
      <c r="C33" t="s">
        <v>1156</v>
      </c>
      <c r="E33" t="s">
        <v>1157</v>
      </c>
    </row>
    <row r="34" spans="1:5">
      <c r="C34" t="s">
        <v>1158</v>
      </c>
      <c r="E34" t="s">
        <v>1159</v>
      </c>
    </row>
    <row r="35" spans="1:5">
      <c r="C35" t="s">
        <v>1160</v>
      </c>
      <c r="E35" t="s">
        <v>1161</v>
      </c>
    </row>
    <row r="36" spans="1:5">
      <c r="C36" t="s">
        <v>1162</v>
      </c>
      <c r="E36" t="s">
        <v>1163</v>
      </c>
    </row>
    <row r="37" spans="1:5">
      <c r="C37" t="s">
        <v>1164</v>
      </c>
      <c r="E37" t="s">
        <v>741</v>
      </c>
    </row>
    <row r="39" spans="1:5">
      <c r="A39" t="s">
        <v>1165</v>
      </c>
    </row>
    <row r="40" spans="1:5">
      <c r="C40" t="s">
        <v>1166</v>
      </c>
      <c r="E40" t="s">
        <v>758</v>
      </c>
    </row>
    <row r="41" spans="1:5">
      <c r="C41" t="s">
        <v>1167</v>
      </c>
      <c r="E41" t="s">
        <v>759</v>
      </c>
    </row>
    <row r="42" spans="1:5">
      <c r="C42" t="s">
        <v>1168</v>
      </c>
      <c r="E42" t="s">
        <v>1169</v>
      </c>
    </row>
    <row r="43" spans="1:5">
      <c r="C43" t="s">
        <v>1170</v>
      </c>
      <c r="E43" t="s">
        <v>413</v>
      </c>
    </row>
    <row r="44" spans="1:5">
      <c r="C44" t="s">
        <v>1171</v>
      </c>
      <c r="E44" t="s">
        <v>1172</v>
      </c>
    </row>
    <row r="45" spans="1:5">
      <c r="C45" t="s">
        <v>1173</v>
      </c>
      <c r="E45" t="s">
        <v>761</v>
      </c>
    </row>
    <row r="46" spans="1:5">
      <c r="C46" t="s">
        <v>1174</v>
      </c>
      <c r="E46" t="s">
        <v>762</v>
      </c>
    </row>
    <row r="47" spans="1:5">
      <c r="C47" t="s">
        <v>1175</v>
      </c>
      <c r="E47" t="s">
        <v>1176</v>
      </c>
    </row>
    <row r="48" spans="1:5">
      <c r="C48" t="s">
        <v>1177</v>
      </c>
      <c r="E48" t="s">
        <v>763</v>
      </c>
    </row>
    <row r="49" spans="2:6">
      <c r="C49" t="s">
        <v>1178</v>
      </c>
      <c r="E49" t="s">
        <v>765</v>
      </c>
    </row>
    <row r="51" spans="2:6">
      <c r="B51" t="s">
        <v>1179</v>
      </c>
      <c r="C51" t="s">
        <v>1180</v>
      </c>
      <c r="E51" t="s">
        <v>1181</v>
      </c>
    </row>
    <row r="52" spans="2:6">
      <c r="C52" t="s">
        <v>1182</v>
      </c>
      <c r="E52" s="1" t="s">
        <v>1183</v>
      </c>
      <c r="F52" t="s">
        <v>1184</v>
      </c>
    </row>
    <row r="53" spans="2:6">
      <c r="C53" t="s">
        <v>503</v>
      </c>
      <c r="E53" t="s">
        <v>1185</v>
      </c>
    </row>
    <row r="54" spans="2:6">
      <c r="C54" t="s">
        <v>504</v>
      </c>
      <c r="E54" s="1" t="s">
        <v>1186</v>
      </c>
    </row>
    <row r="56" spans="2:6">
      <c r="B56" t="s">
        <v>1187</v>
      </c>
      <c r="C56" t="s">
        <v>1188</v>
      </c>
      <c r="E56" t="s">
        <v>1189</v>
      </c>
    </row>
    <row r="57" spans="2:6">
      <c r="C57" t="s">
        <v>1190</v>
      </c>
      <c r="E57" t="s">
        <v>1191</v>
      </c>
    </row>
    <row r="59" spans="2:6">
      <c r="B59" t="s">
        <v>1192</v>
      </c>
      <c r="C59" t="s">
        <v>1193</v>
      </c>
      <c r="E59" t="s">
        <v>1194</v>
      </c>
    </row>
    <row r="65" spans="1:6">
      <c r="A65" t="s">
        <v>1195</v>
      </c>
    </row>
    <row r="66" spans="1:6">
      <c r="B66" t="s">
        <v>1121</v>
      </c>
      <c r="C66" t="s">
        <v>1196</v>
      </c>
      <c r="E66" t="s">
        <v>836</v>
      </c>
    </row>
    <row r="67" spans="1:6">
      <c r="C67" t="s">
        <v>1197</v>
      </c>
      <c r="E67" t="s">
        <v>1198</v>
      </c>
    </row>
    <row r="68" spans="1:6">
      <c r="C68" t="s">
        <v>1199</v>
      </c>
      <c r="E68" t="s">
        <v>837</v>
      </c>
    </row>
    <row r="69" spans="1:6">
      <c r="C69" t="s">
        <v>1200</v>
      </c>
      <c r="E69" t="s">
        <v>1201</v>
      </c>
    </row>
    <row r="70" spans="1:6">
      <c r="C70" t="s">
        <v>1202</v>
      </c>
      <c r="E70" t="s">
        <v>1203</v>
      </c>
    </row>
    <row r="71" spans="1:6">
      <c r="C71" t="s">
        <v>1204</v>
      </c>
      <c r="E71" t="s">
        <v>1205</v>
      </c>
    </row>
    <row r="72" spans="1:6">
      <c r="C72" t="s">
        <v>1206</v>
      </c>
      <c r="E72" t="s">
        <v>1207</v>
      </c>
    </row>
    <row r="73" spans="1:6">
      <c r="C73" t="s">
        <v>1208</v>
      </c>
      <c r="E73" t="s">
        <v>1209</v>
      </c>
    </row>
    <row r="74" spans="1:6">
      <c r="C74" t="s">
        <v>1210</v>
      </c>
      <c r="E74" t="s">
        <v>1211</v>
      </c>
      <c r="F74" t="s">
        <v>1212</v>
      </c>
    </row>
    <row r="75" spans="1:6">
      <c r="C75" t="s">
        <v>1213</v>
      </c>
      <c r="E75" t="s">
        <v>1214</v>
      </c>
      <c r="F75" t="s">
        <v>1215</v>
      </c>
    </row>
    <row r="76" spans="1:6">
      <c r="C76" t="s">
        <v>1216</v>
      </c>
      <c r="E76" t="s">
        <v>1217</v>
      </c>
    </row>
    <row r="77" spans="1:6">
      <c r="C77" t="s">
        <v>1218</v>
      </c>
      <c r="E77" t="s">
        <v>1219</v>
      </c>
      <c r="F77" t="s">
        <v>1220</v>
      </c>
    </row>
    <row r="78" spans="1:6">
      <c r="C78" t="s">
        <v>1221</v>
      </c>
      <c r="E78" t="s">
        <v>1222</v>
      </c>
    </row>
    <row r="79" spans="1:6">
      <c r="C79" t="s">
        <v>1223</v>
      </c>
      <c r="E79" t="s">
        <v>1224</v>
      </c>
    </row>
    <row r="80" spans="1:6">
      <c r="C80" t="s">
        <v>1225</v>
      </c>
      <c r="E80" t="s">
        <v>1226</v>
      </c>
    </row>
    <row r="81" spans="3:6">
      <c r="C81" t="s">
        <v>1227</v>
      </c>
      <c r="E81" t="s">
        <v>1228</v>
      </c>
      <c r="F81" t="s">
        <v>1229</v>
      </c>
    </row>
    <row r="82" spans="3:6">
      <c r="C82" t="s">
        <v>1230</v>
      </c>
      <c r="E82" t="s">
        <v>1231</v>
      </c>
    </row>
    <row r="83" spans="3:6">
      <c r="C83" t="s">
        <v>1232</v>
      </c>
      <c r="E83" t="s">
        <v>1233</v>
      </c>
      <c r="F83" t="s">
        <v>1234</v>
      </c>
    </row>
    <row r="84" spans="3:6">
      <c r="C84" t="s">
        <v>1235</v>
      </c>
      <c r="E84" t="s">
        <v>1236</v>
      </c>
      <c r="F84" t="s">
        <v>1237</v>
      </c>
    </row>
    <row r="85" spans="3:6">
      <c r="C85" t="s">
        <v>1238</v>
      </c>
      <c r="E85" t="s">
        <v>1239</v>
      </c>
    </row>
    <row r="86" spans="3:6">
      <c r="C86" t="s">
        <v>1240</v>
      </c>
      <c r="E86" t="s">
        <v>1241</v>
      </c>
      <c r="F86" t="s">
        <v>1242</v>
      </c>
    </row>
    <row r="87" spans="3:6">
      <c r="C87" t="s">
        <v>1243</v>
      </c>
      <c r="E87" t="s">
        <v>1244</v>
      </c>
    </row>
    <row r="88" spans="3:6">
      <c r="C88" t="s">
        <v>1245</v>
      </c>
      <c r="E88" t="s">
        <v>1246</v>
      </c>
      <c r="F88" t="s">
        <v>1247</v>
      </c>
    </row>
    <row r="89" spans="3:6">
      <c r="C89" t="s">
        <v>1248</v>
      </c>
      <c r="E89" t="s">
        <v>1249</v>
      </c>
    </row>
    <row r="90" spans="3:6">
      <c r="C90" t="s">
        <v>1250</v>
      </c>
      <c r="E90" t="s">
        <v>1251</v>
      </c>
    </row>
    <row r="91" spans="3:6">
      <c r="C91" t="s">
        <v>1252</v>
      </c>
      <c r="E91" t="s">
        <v>1253</v>
      </c>
    </row>
    <row r="92" spans="3:6">
      <c r="C92" t="s">
        <v>1254</v>
      </c>
      <c r="E92" t="s">
        <v>1255</v>
      </c>
      <c r="F92" t="s">
        <v>1256</v>
      </c>
    </row>
    <row r="93" spans="3:6">
      <c r="C93" t="s">
        <v>1257</v>
      </c>
      <c r="E93" t="s">
        <v>1258</v>
      </c>
      <c r="F93" t="s">
        <v>1259</v>
      </c>
    </row>
    <row r="94" spans="3:6">
      <c r="C94" t="s">
        <v>1260</v>
      </c>
      <c r="E94" t="s">
        <v>1258</v>
      </c>
      <c r="F94" t="s">
        <v>1261</v>
      </c>
    </row>
    <row r="95" spans="3:6">
      <c r="C95" t="s">
        <v>611</v>
      </c>
      <c r="E95" t="s">
        <v>1262</v>
      </c>
      <c r="F95" t="s">
        <v>1263</v>
      </c>
    </row>
    <row r="96" spans="3:6">
      <c r="C96" t="s">
        <v>1264</v>
      </c>
      <c r="E96" t="s">
        <v>1231</v>
      </c>
      <c r="F96" t="s">
        <v>1265</v>
      </c>
    </row>
    <row r="97" spans="3:6">
      <c r="C97" t="s">
        <v>613</v>
      </c>
      <c r="E97" t="s">
        <v>1266</v>
      </c>
      <c r="F97" t="s">
        <v>1267</v>
      </c>
    </row>
    <row r="98" spans="3:6">
      <c r="C98" t="s">
        <v>614</v>
      </c>
      <c r="E98" t="s">
        <v>1268</v>
      </c>
    </row>
    <row r="99" spans="3:6">
      <c r="C99" t="s">
        <v>615</v>
      </c>
      <c r="E99" t="s">
        <v>1269</v>
      </c>
    </row>
    <row r="100" spans="3:6">
      <c r="C100" t="s">
        <v>1270</v>
      </c>
      <c r="E100" t="s">
        <v>1271</v>
      </c>
    </row>
    <row r="101" spans="3:6">
      <c r="C101" t="s">
        <v>628</v>
      </c>
      <c r="E101" t="s">
        <v>1272</v>
      </c>
    </row>
    <row r="102" spans="3:6">
      <c r="C102" t="s">
        <v>627</v>
      </c>
      <c r="E102" t="s">
        <v>1273</v>
      </c>
    </row>
    <row r="103" spans="3:6">
      <c r="C103" t="s">
        <v>629</v>
      </c>
      <c r="E103" t="s">
        <v>1274</v>
      </c>
    </row>
    <row r="104" spans="3:6">
      <c r="C104" t="s">
        <v>630</v>
      </c>
      <c r="E104" t="s">
        <v>1275</v>
      </c>
    </row>
    <row r="105" spans="3:6">
      <c r="C105" t="s">
        <v>631</v>
      </c>
      <c r="E105" t="s">
        <v>1276</v>
      </c>
    </row>
    <row r="106" spans="3:6">
      <c r="C106" t="s">
        <v>632</v>
      </c>
      <c r="E106" t="s">
        <v>1277</v>
      </c>
    </row>
    <row r="107" spans="3:6">
      <c r="C107" t="s">
        <v>633</v>
      </c>
      <c r="E107" t="s">
        <v>1278</v>
      </c>
      <c r="F107" t="s">
        <v>1279</v>
      </c>
    </row>
    <row r="108" spans="3:6">
      <c r="C108" t="s">
        <v>634</v>
      </c>
      <c r="E108" t="s">
        <v>1280</v>
      </c>
      <c r="F108" t="s">
        <v>1281</v>
      </c>
    </row>
    <row r="109" spans="3:6">
      <c r="C109" t="s">
        <v>635</v>
      </c>
      <c r="E109" t="s">
        <v>1282</v>
      </c>
    </row>
    <row r="110" spans="3:6">
      <c r="C110" t="s">
        <v>636</v>
      </c>
      <c r="E110" t="s">
        <v>1283</v>
      </c>
    </row>
    <row r="111" spans="3:6">
      <c r="C111" t="s">
        <v>637</v>
      </c>
      <c r="E111" t="s">
        <v>1284</v>
      </c>
    </row>
    <row r="112" spans="3:6">
      <c r="C112" t="s">
        <v>653</v>
      </c>
      <c r="E112" t="s">
        <v>1285</v>
      </c>
    </row>
    <row r="113" spans="2:6">
      <c r="C113" t="s">
        <v>654</v>
      </c>
      <c r="E113" t="s">
        <v>1286</v>
      </c>
    </row>
    <row r="114" spans="2:6">
      <c r="C114" t="s">
        <v>1287</v>
      </c>
      <c r="E114" t="s">
        <v>1288</v>
      </c>
    </row>
    <row r="115" spans="2:6">
      <c r="C115" t="s">
        <v>1289</v>
      </c>
      <c r="E115" t="s">
        <v>1290</v>
      </c>
    </row>
    <row r="116" spans="2:6">
      <c r="C116" t="s">
        <v>1291</v>
      </c>
      <c r="E116" t="s">
        <v>1292</v>
      </c>
    </row>
    <row r="117" spans="2:6">
      <c r="C117" t="s">
        <v>1293</v>
      </c>
      <c r="E117" t="s">
        <v>1294</v>
      </c>
    </row>
    <row r="118" spans="2:6">
      <c r="C118" t="s">
        <v>1295</v>
      </c>
      <c r="E118" t="s">
        <v>1296</v>
      </c>
      <c r="F118" t="s">
        <v>1297</v>
      </c>
    </row>
    <row r="120" spans="2:6">
      <c r="B120" t="s">
        <v>1136</v>
      </c>
      <c r="C120" t="s">
        <v>4</v>
      </c>
      <c r="E120" t="s">
        <v>1298</v>
      </c>
    </row>
    <row r="121" spans="2:6">
      <c r="C121" t="s">
        <v>565</v>
      </c>
      <c r="E121" t="s">
        <v>1299</v>
      </c>
    </row>
    <row r="122" spans="2:6">
      <c r="C122" t="s">
        <v>1300</v>
      </c>
      <c r="E122" t="s">
        <v>1301</v>
      </c>
      <c r="F122" t="s">
        <v>1302</v>
      </c>
    </row>
    <row r="123" spans="2:6">
      <c r="C123" t="s">
        <v>1303</v>
      </c>
      <c r="E123" t="s">
        <v>1304</v>
      </c>
    </row>
    <row r="124" spans="2:6">
      <c r="C124" t="s">
        <v>6</v>
      </c>
      <c r="E124" t="s">
        <v>1305</v>
      </c>
    </row>
    <row r="125" spans="2:6">
      <c r="C125" t="s">
        <v>7</v>
      </c>
      <c r="E125" t="s">
        <v>1306</v>
      </c>
    </row>
    <row r="126" spans="2:6">
      <c r="C126" t="s">
        <v>10</v>
      </c>
      <c r="E126" t="s">
        <v>1307</v>
      </c>
    </row>
    <row r="127" spans="2:6">
      <c r="C127" t="s">
        <v>11</v>
      </c>
      <c r="E127" t="s">
        <v>1308</v>
      </c>
    </row>
    <row r="128" spans="2:6">
      <c r="C128" t="s">
        <v>13</v>
      </c>
      <c r="E128" t="s">
        <v>1309</v>
      </c>
    </row>
    <row r="129" spans="2:6">
      <c r="C129" t="s">
        <v>14</v>
      </c>
      <c r="E129" t="s">
        <v>1310</v>
      </c>
      <c r="F129" t="s">
        <v>1311</v>
      </c>
    </row>
    <row r="130" spans="2:6">
      <c r="C130" t="s">
        <v>16</v>
      </c>
      <c r="E130" t="s">
        <v>1312</v>
      </c>
    </row>
    <row r="131" spans="2:6">
      <c r="C131" t="s">
        <v>17</v>
      </c>
      <c r="E131" t="s">
        <v>1313</v>
      </c>
      <c r="F131" t="s">
        <v>1314</v>
      </c>
    </row>
    <row r="132" spans="2:6">
      <c r="C132" t="s">
        <v>18</v>
      </c>
      <c r="E132" t="s">
        <v>1315</v>
      </c>
    </row>
    <row r="133" spans="2:6">
      <c r="C133" t="s">
        <v>1316</v>
      </c>
      <c r="E133" t="s">
        <v>1317</v>
      </c>
    </row>
    <row r="134" spans="2:6">
      <c r="C134" t="s">
        <v>24</v>
      </c>
      <c r="E134" t="s">
        <v>1318</v>
      </c>
    </row>
    <row r="135" spans="2:6">
      <c r="C135" t="s">
        <v>27</v>
      </c>
      <c r="E135" t="s">
        <v>1319</v>
      </c>
    </row>
    <row r="136" spans="2:6">
      <c r="C136" t="s">
        <v>29</v>
      </c>
      <c r="E136" t="s">
        <v>1320</v>
      </c>
    </row>
    <row r="137" spans="2:6">
      <c r="C137" t="s">
        <v>1321</v>
      </c>
      <c r="E137" t="s">
        <v>1322</v>
      </c>
    </row>
    <row r="138" spans="2:6">
      <c r="C138" t="s">
        <v>1323</v>
      </c>
      <c r="E138" t="s">
        <v>1324</v>
      </c>
      <c r="F138" t="s">
        <v>1325</v>
      </c>
    </row>
    <row r="139" spans="2:6">
      <c r="C139" t="s">
        <v>1326</v>
      </c>
      <c r="E139" t="s">
        <v>1327</v>
      </c>
    </row>
    <row r="140" spans="2:6">
      <c r="C140" t="s">
        <v>15</v>
      </c>
      <c r="E140" t="s">
        <v>1328</v>
      </c>
    </row>
    <row r="142" spans="2:6">
      <c r="B142" t="s">
        <v>1147</v>
      </c>
      <c r="C142" t="s">
        <v>1329</v>
      </c>
      <c r="E142" t="s">
        <v>459</v>
      </c>
    </row>
    <row r="143" spans="2:6">
      <c r="C143" t="s">
        <v>1330</v>
      </c>
      <c r="E143" t="s">
        <v>1331</v>
      </c>
    </row>
    <row r="144" spans="2:6">
      <c r="C144" t="s">
        <v>1332</v>
      </c>
      <c r="E144" t="s">
        <v>1333</v>
      </c>
    </row>
    <row r="145" spans="3:5">
      <c r="C145" t="s">
        <v>1334</v>
      </c>
      <c r="E145" t="s">
        <v>1335</v>
      </c>
    </row>
    <row r="146" spans="3:5">
      <c r="C146" t="s">
        <v>1336</v>
      </c>
      <c r="E146" t="s">
        <v>1337</v>
      </c>
    </row>
    <row r="147" spans="3:5">
      <c r="C147" t="s">
        <v>1338</v>
      </c>
      <c r="E147" t="s">
        <v>1339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T310"/>
  <sheetViews>
    <sheetView zoomScale="85" zoomScaleNormal="85" workbookViewId="0">
      <pane xSplit="1" ySplit="1" topLeftCell="B2" activePane="bottomRight" state="frozen"/>
      <selection pane="topRight" activeCell="C1" sqref="C1"/>
      <selection pane="bottomLeft" activeCell="A2" sqref="A2"/>
      <selection pane="bottomRight" activeCell="A172" sqref="A172"/>
    </sheetView>
  </sheetViews>
  <sheetFormatPr baseColWidth="10" defaultRowHeight="15"/>
  <cols>
    <col min="1" max="1" width="26.5703125" style="126" customWidth="1"/>
    <col min="2" max="2" width="26.5703125" style="38" customWidth="1"/>
    <col min="3" max="3" width="34" style="118" customWidth="1"/>
    <col min="4" max="4" width="17.42578125" style="28" customWidth="1"/>
    <col min="5" max="6" width="11.42578125" style="28"/>
    <col min="7" max="7" width="12.7109375" style="28" bestFit="1" customWidth="1"/>
    <col min="8" max="8" width="11.42578125" style="28"/>
    <col min="9" max="9" width="17" style="28" customWidth="1"/>
    <col min="10" max="11" width="11.42578125" style="28"/>
    <col min="12" max="12" width="17.28515625" customWidth="1"/>
    <col min="19" max="19" width="22.42578125" customWidth="1"/>
  </cols>
  <sheetData>
    <row r="1" spans="1:19" s="5" customFormat="1" ht="20.25" thickTop="1" thickBot="1">
      <c r="A1" s="217" t="s">
        <v>40</v>
      </c>
      <c r="B1" s="143" t="s">
        <v>881</v>
      </c>
      <c r="C1" s="175" t="s">
        <v>44</v>
      </c>
      <c r="D1" s="199" t="s">
        <v>838</v>
      </c>
      <c r="E1" s="246" t="s">
        <v>33</v>
      </c>
      <c r="F1" s="246" t="s">
        <v>91</v>
      </c>
      <c r="G1" s="246" t="s">
        <v>31</v>
      </c>
      <c r="H1" s="31" t="s">
        <v>32</v>
      </c>
      <c r="I1" s="31" t="s">
        <v>34</v>
      </c>
      <c r="J1" s="31" t="s">
        <v>192</v>
      </c>
      <c r="K1" s="200" t="s">
        <v>43</v>
      </c>
      <c r="L1" s="5" t="s">
        <v>86</v>
      </c>
      <c r="N1" s="5" t="s">
        <v>95</v>
      </c>
      <c r="O1" s="5" t="s">
        <v>94</v>
      </c>
      <c r="P1" s="5" t="s">
        <v>93</v>
      </c>
      <c r="S1" s="7" t="s">
        <v>85</v>
      </c>
    </row>
    <row r="2" spans="1:19" s="8" customFormat="1" ht="36" thickTop="1">
      <c r="A2" s="125" t="s">
        <v>893</v>
      </c>
      <c r="B2" s="201"/>
      <c r="C2" s="198"/>
      <c r="D2" s="29"/>
      <c r="E2" s="247"/>
      <c r="F2" s="247"/>
      <c r="G2" s="247"/>
      <c r="H2" s="29"/>
      <c r="I2" s="29"/>
      <c r="J2" s="29"/>
      <c r="K2" s="29"/>
      <c r="S2" s="9"/>
    </row>
    <row r="3" spans="1:19" ht="18.75">
      <c r="A3" s="126" t="s">
        <v>88</v>
      </c>
      <c r="C3" s="118" t="s">
        <v>106</v>
      </c>
      <c r="D3" s="28" t="s">
        <v>319</v>
      </c>
      <c r="E3" s="35"/>
      <c r="F3" s="26"/>
      <c r="G3" s="26"/>
      <c r="H3" s="28">
        <v>25</v>
      </c>
      <c r="L3" s="8"/>
      <c r="M3" s="8"/>
      <c r="N3" s="8"/>
      <c r="S3" s="14" t="s">
        <v>165</v>
      </c>
    </row>
    <row r="4" spans="1:19">
      <c r="E4" s="26"/>
      <c r="F4" s="26"/>
      <c r="G4" s="26"/>
    </row>
    <row r="5" spans="1:19">
      <c r="A5" s="126" t="s">
        <v>90</v>
      </c>
      <c r="C5" s="118" t="s">
        <v>106</v>
      </c>
      <c r="D5" s="28" t="s">
        <v>320</v>
      </c>
      <c r="E5" s="26">
        <v>11.4</v>
      </c>
      <c r="F5" s="26">
        <v>1.21</v>
      </c>
      <c r="G5" s="26">
        <f>(5*(26-11.4))</f>
        <v>73</v>
      </c>
      <c r="H5" s="28">
        <v>26</v>
      </c>
      <c r="I5" s="28">
        <f>H5-E5</f>
        <v>14.6</v>
      </c>
      <c r="N5">
        <v>0.83</v>
      </c>
      <c r="O5" s="13">
        <v>42</v>
      </c>
      <c r="P5" s="13">
        <v>33</v>
      </c>
      <c r="S5" t="s">
        <v>92</v>
      </c>
    </row>
    <row r="6" spans="1:19">
      <c r="E6" s="26"/>
      <c r="F6" s="26"/>
      <c r="G6" s="26"/>
      <c r="S6" t="s">
        <v>166</v>
      </c>
    </row>
    <row r="7" spans="1:19">
      <c r="E7" s="26"/>
      <c r="F7" s="26"/>
      <c r="G7" s="26"/>
    </row>
    <row r="8" spans="1:19">
      <c r="A8" s="126" t="s">
        <v>99</v>
      </c>
      <c r="C8" s="118" t="s">
        <v>106</v>
      </c>
      <c r="D8" s="28" t="s">
        <v>319</v>
      </c>
      <c r="E8" s="26">
        <v>10.1</v>
      </c>
      <c r="F8" s="26">
        <v>7.38</v>
      </c>
      <c r="G8" s="26">
        <f>30*(26-10.1)</f>
        <v>477</v>
      </c>
      <c r="H8" s="28">
        <v>26</v>
      </c>
      <c r="I8" s="203">
        <f>H8-E8</f>
        <v>15.9</v>
      </c>
      <c r="N8">
        <v>6.87</v>
      </c>
      <c r="O8">
        <v>38</v>
      </c>
      <c r="P8" t="s">
        <v>98</v>
      </c>
      <c r="S8" t="s">
        <v>97</v>
      </c>
    </row>
    <row r="9" spans="1:19">
      <c r="E9" s="26"/>
      <c r="F9" s="26"/>
      <c r="G9" s="26"/>
      <c r="S9" t="s">
        <v>167</v>
      </c>
    </row>
    <row r="10" spans="1:19">
      <c r="E10" s="26"/>
      <c r="F10" s="26"/>
      <c r="G10" s="26"/>
    </row>
    <row r="11" spans="1:19">
      <c r="A11" s="126" t="s">
        <v>100</v>
      </c>
      <c r="C11" s="118" t="s">
        <v>106</v>
      </c>
      <c r="D11" s="28" t="s">
        <v>319</v>
      </c>
      <c r="E11" s="26">
        <v>17.3</v>
      </c>
      <c r="F11" s="26">
        <v>1.98</v>
      </c>
      <c r="G11" s="26">
        <f>10*(H11-E11)</f>
        <v>87</v>
      </c>
      <c r="H11" s="28">
        <v>26</v>
      </c>
      <c r="I11" s="28">
        <f>H11-E11</f>
        <v>8.6999999999999993</v>
      </c>
      <c r="N11">
        <v>0.49</v>
      </c>
      <c r="O11">
        <v>43</v>
      </c>
      <c r="P11">
        <v>38.6</v>
      </c>
      <c r="S11" t="s">
        <v>168</v>
      </c>
    </row>
    <row r="12" spans="1:19">
      <c r="E12" s="26"/>
      <c r="F12" s="26"/>
      <c r="G12" s="26"/>
    </row>
    <row r="13" spans="1:19">
      <c r="E13" s="26"/>
      <c r="F13" s="26"/>
      <c r="G13" s="26"/>
    </row>
    <row r="14" spans="1:19">
      <c r="A14" s="126" t="s">
        <v>101</v>
      </c>
      <c r="C14" s="118" t="s">
        <v>106</v>
      </c>
      <c r="D14" s="28" t="s">
        <v>319</v>
      </c>
      <c r="E14" s="26">
        <v>6.7</v>
      </c>
      <c r="F14" s="26">
        <v>1.14E-2</v>
      </c>
      <c r="G14" s="26">
        <f>8*(H14-E14)</f>
        <v>170.4</v>
      </c>
      <c r="H14" s="28">
        <v>28</v>
      </c>
      <c r="I14" s="28">
        <f>H14-E14</f>
        <v>21.3</v>
      </c>
      <c r="N14">
        <v>0.57999999999999996</v>
      </c>
      <c r="O14">
        <v>33</v>
      </c>
      <c r="P14">
        <v>7.8</v>
      </c>
      <c r="S14" t="s">
        <v>102</v>
      </c>
    </row>
    <row r="15" spans="1:19">
      <c r="E15" s="26"/>
      <c r="F15" s="26"/>
      <c r="G15" s="26"/>
      <c r="P15" t="s">
        <v>103</v>
      </c>
      <c r="S15" t="s">
        <v>169</v>
      </c>
    </row>
    <row r="16" spans="1:19">
      <c r="E16" s="26"/>
      <c r="F16" s="26"/>
      <c r="G16" s="26"/>
    </row>
    <row r="17" spans="1:19">
      <c r="A17" s="126" t="s">
        <v>104</v>
      </c>
      <c r="C17" s="118" t="s">
        <v>106</v>
      </c>
      <c r="D17" s="28" t="s">
        <v>321</v>
      </c>
      <c r="E17" s="26">
        <v>14.6</v>
      </c>
      <c r="F17" s="26">
        <v>0.84</v>
      </c>
      <c r="G17" s="26">
        <f>3*(H17-E17)</f>
        <v>49.199999999999996</v>
      </c>
      <c r="H17" s="28">
        <v>31</v>
      </c>
      <c r="I17" s="28">
        <f>H17-E17</f>
        <v>16.399999999999999</v>
      </c>
      <c r="N17">
        <v>0.26</v>
      </c>
      <c r="O17">
        <v>6</v>
      </c>
      <c r="P17">
        <v>48.2</v>
      </c>
      <c r="S17" t="s">
        <v>84</v>
      </c>
    </row>
    <row r="18" spans="1:19">
      <c r="E18" s="26"/>
      <c r="F18" s="26"/>
      <c r="G18" s="26"/>
      <c r="O18" s="2" t="s">
        <v>84</v>
      </c>
      <c r="S18" t="s">
        <v>170</v>
      </c>
    </row>
    <row r="19" spans="1:19">
      <c r="E19" s="26"/>
      <c r="F19" s="26"/>
      <c r="G19" s="26"/>
    </row>
    <row r="20" spans="1:19" ht="30">
      <c r="A20" s="126" t="s">
        <v>107</v>
      </c>
      <c r="C20" s="118" t="s">
        <v>106</v>
      </c>
      <c r="D20" s="28" t="s">
        <v>322</v>
      </c>
      <c r="E20" s="26">
        <v>18.2</v>
      </c>
      <c r="F20" s="26">
        <v>0.79</v>
      </c>
      <c r="G20" s="26">
        <f>9*(H20-E20)</f>
        <v>115.2</v>
      </c>
      <c r="H20" s="28">
        <v>31</v>
      </c>
      <c r="I20" s="28">
        <f>H20-E20</f>
        <v>12.8</v>
      </c>
      <c r="N20">
        <v>2.7E-2</v>
      </c>
      <c r="O20">
        <v>13</v>
      </c>
      <c r="P20" s="2" t="s">
        <v>89</v>
      </c>
      <c r="S20" t="s">
        <v>108</v>
      </c>
    </row>
    <row r="21" spans="1:19">
      <c r="E21" s="26"/>
      <c r="F21" s="26"/>
      <c r="G21" s="26"/>
      <c r="P21" s="2"/>
      <c r="S21" t="s">
        <v>171</v>
      </c>
    </row>
    <row r="22" spans="1:19">
      <c r="E22" s="26"/>
      <c r="F22" s="26"/>
      <c r="G22" s="26"/>
      <c r="P22" s="2"/>
    </row>
    <row r="23" spans="1:19">
      <c r="A23" s="126" t="s">
        <v>109</v>
      </c>
      <c r="C23" s="118" t="s">
        <v>106</v>
      </c>
      <c r="D23" s="28" t="s">
        <v>320</v>
      </c>
      <c r="E23" s="26">
        <v>13</v>
      </c>
      <c r="F23" s="26">
        <v>0.63</v>
      </c>
      <c r="G23" s="26">
        <f>9*(H23-E23)</f>
        <v>162</v>
      </c>
      <c r="H23" s="28">
        <v>31</v>
      </c>
      <c r="I23" s="28">
        <f>H23-E23</f>
        <v>18</v>
      </c>
      <c r="N23">
        <v>0.34</v>
      </c>
      <c r="O23">
        <v>33</v>
      </c>
      <c r="P23" s="2" t="s">
        <v>89</v>
      </c>
      <c r="S23" t="s">
        <v>96</v>
      </c>
    </row>
    <row r="24" spans="1:19">
      <c r="E24" s="26"/>
      <c r="F24" s="26"/>
      <c r="G24" s="26"/>
      <c r="P24" s="2"/>
    </row>
    <row r="25" spans="1:19">
      <c r="E25" s="26"/>
      <c r="F25" s="26"/>
      <c r="G25" s="26"/>
      <c r="P25" s="2"/>
    </row>
    <row r="26" spans="1:19">
      <c r="A26" s="126" t="s">
        <v>110</v>
      </c>
      <c r="C26" s="118" t="s">
        <v>106</v>
      </c>
      <c r="D26" s="28" t="s">
        <v>320</v>
      </c>
      <c r="E26" s="26">
        <v>15.4</v>
      </c>
      <c r="F26" s="26">
        <v>0.97</v>
      </c>
      <c r="G26" s="26">
        <f>6*(H26-E26)</f>
        <v>93.6</v>
      </c>
      <c r="H26" s="28">
        <v>31</v>
      </c>
      <c r="I26" s="28">
        <f>H26-E26</f>
        <v>15.6</v>
      </c>
      <c r="N26">
        <v>0.35</v>
      </c>
      <c r="O26">
        <v>34</v>
      </c>
      <c r="P26" s="2" t="s">
        <v>89</v>
      </c>
      <c r="S26" t="s">
        <v>111</v>
      </c>
    </row>
    <row r="27" spans="1:19">
      <c r="E27" s="26"/>
      <c r="F27" s="26"/>
      <c r="G27" s="26"/>
    </row>
    <row r="28" spans="1:19">
      <c r="E28" s="26"/>
      <c r="F28" s="26"/>
      <c r="G28" s="26"/>
    </row>
    <row r="29" spans="1:19">
      <c r="A29" s="126" t="s">
        <v>112</v>
      </c>
      <c r="C29" s="118" t="s">
        <v>106</v>
      </c>
      <c r="D29" s="28" t="s">
        <v>320</v>
      </c>
      <c r="E29" s="26">
        <v>10.199999999999999</v>
      </c>
      <c r="F29" s="26">
        <v>4.7699999999999996</v>
      </c>
      <c r="G29" s="26">
        <f>30*(H29-E29)</f>
        <v>624</v>
      </c>
      <c r="H29" s="28">
        <v>31</v>
      </c>
      <c r="I29" s="203">
        <f>H29-E29</f>
        <v>20.8</v>
      </c>
      <c r="N29">
        <v>1.32</v>
      </c>
      <c r="O29">
        <v>38</v>
      </c>
      <c r="P29">
        <v>10</v>
      </c>
      <c r="S29" t="s">
        <v>113</v>
      </c>
    </row>
    <row r="30" spans="1:19">
      <c r="E30" s="26"/>
      <c r="F30" s="26"/>
      <c r="G30" s="26"/>
      <c r="P30" s="2" t="s">
        <v>84</v>
      </c>
    </row>
    <row r="31" spans="1:19">
      <c r="E31" s="26"/>
      <c r="F31" s="26"/>
      <c r="G31" s="26"/>
    </row>
    <row r="32" spans="1:19">
      <c r="A32" s="126" t="s">
        <v>114</v>
      </c>
      <c r="C32" s="118" t="s">
        <v>106</v>
      </c>
      <c r="D32" s="28" t="s">
        <v>320</v>
      </c>
      <c r="E32" s="26">
        <v>12.4</v>
      </c>
      <c r="F32" s="26">
        <v>1.37</v>
      </c>
      <c r="G32" s="26">
        <f>3*(H32-E32)</f>
        <v>40.799999999999997</v>
      </c>
      <c r="H32" s="28">
        <v>26</v>
      </c>
      <c r="I32" s="26">
        <f>H32-E32</f>
        <v>13.6</v>
      </c>
      <c r="N32">
        <v>11.6</v>
      </c>
      <c r="O32">
        <v>74</v>
      </c>
      <c r="P32" s="2" t="s">
        <v>89</v>
      </c>
      <c r="S32" t="s">
        <v>92</v>
      </c>
    </row>
    <row r="33" spans="1:19">
      <c r="E33" s="26"/>
      <c r="F33" s="26"/>
      <c r="G33" s="26"/>
    </row>
    <row r="34" spans="1:19">
      <c r="E34" s="26"/>
      <c r="F34" s="26"/>
      <c r="G34" s="26"/>
    </row>
    <row r="35" spans="1:19">
      <c r="A35" s="126" t="s">
        <v>115</v>
      </c>
      <c r="C35" s="118" t="s">
        <v>106</v>
      </c>
      <c r="D35" s="28" t="s">
        <v>320</v>
      </c>
      <c r="E35" s="26">
        <v>15.8</v>
      </c>
      <c r="F35" s="26">
        <v>1.8</v>
      </c>
      <c r="G35" s="26">
        <f>13*(H35-E35)</f>
        <v>197.6</v>
      </c>
      <c r="H35" s="28">
        <v>31</v>
      </c>
      <c r="I35" s="26">
        <f>H35-E35</f>
        <v>15.2</v>
      </c>
      <c r="N35">
        <v>4.3</v>
      </c>
      <c r="O35">
        <v>11</v>
      </c>
      <c r="P35">
        <v>19</v>
      </c>
      <c r="S35" t="s">
        <v>116</v>
      </c>
    </row>
    <row r="36" spans="1:19">
      <c r="E36" s="26"/>
      <c r="F36" s="26"/>
      <c r="G36" s="26"/>
    </row>
    <row r="37" spans="1:19">
      <c r="E37" s="26"/>
      <c r="F37" s="26"/>
      <c r="G37" s="26"/>
    </row>
    <row r="38" spans="1:19">
      <c r="A38" s="126" t="s">
        <v>117</v>
      </c>
      <c r="C38" s="118" t="s">
        <v>106</v>
      </c>
      <c r="D38" s="28" t="s">
        <v>320</v>
      </c>
      <c r="E38" s="26">
        <v>15.2</v>
      </c>
      <c r="F38" s="26">
        <v>2.91</v>
      </c>
      <c r="G38" s="26">
        <f>5*(H38-E38)</f>
        <v>54</v>
      </c>
      <c r="H38" s="28">
        <v>26</v>
      </c>
      <c r="I38" s="26">
        <f>H38-E38</f>
        <v>10.8</v>
      </c>
      <c r="N38">
        <v>5.75</v>
      </c>
      <c r="O38">
        <v>43</v>
      </c>
      <c r="P38" s="2" t="s">
        <v>89</v>
      </c>
      <c r="S38" t="s">
        <v>118</v>
      </c>
    </row>
    <row r="39" spans="1:19">
      <c r="E39" s="26"/>
      <c r="F39" s="26"/>
      <c r="G39" s="26"/>
      <c r="S39" t="s">
        <v>161</v>
      </c>
    </row>
    <row r="40" spans="1:19">
      <c r="E40" s="26"/>
      <c r="F40" s="26"/>
      <c r="G40" s="26"/>
    </row>
    <row r="41" spans="1:19">
      <c r="A41" s="126" t="s">
        <v>119</v>
      </c>
      <c r="C41" s="118" t="s">
        <v>106</v>
      </c>
      <c r="D41" s="28" t="s">
        <v>320</v>
      </c>
      <c r="E41" s="26">
        <v>16.2</v>
      </c>
      <c r="F41" s="26">
        <v>0.56000000000000005</v>
      </c>
      <c r="G41" s="26">
        <f>11*(H41-E41)</f>
        <v>107.80000000000001</v>
      </c>
      <c r="H41" s="28">
        <v>26</v>
      </c>
      <c r="I41" s="26">
        <f>H41-E41</f>
        <v>9.8000000000000007</v>
      </c>
      <c r="N41">
        <v>8.6</v>
      </c>
      <c r="O41">
        <v>40</v>
      </c>
      <c r="P41" s="2" t="s">
        <v>89</v>
      </c>
      <c r="S41" s="4" t="s">
        <v>120</v>
      </c>
    </row>
    <row r="42" spans="1:19">
      <c r="E42" s="26"/>
      <c r="F42" s="26"/>
      <c r="G42" s="26"/>
      <c r="S42" t="s">
        <v>162</v>
      </c>
    </row>
    <row r="43" spans="1:19">
      <c r="E43" s="26"/>
      <c r="F43" s="26"/>
      <c r="G43" s="26"/>
    </row>
    <row r="44" spans="1:19">
      <c r="A44" s="126" t="s">
        <v>121</v>
      </c>
      <c r="C44" s="118" t="s">
        <v>106</v>
      </c>
      <c r="D44" s="28" t="s">
        <v>320</v>
      </c>
      <c r="E44" s="26">
        <v>10.5</v>
      </c>
      <c r="F44" s="26">
        <v>2.33</v>
      </c>
      <c r="G44" s="26">
        <f>3*(H44-E44)</f>
        <v>46.5</v>
      </c>
      <c r="H44" s="28">
        <v>26</v>
      </c>
      <c r="I44" s="203">
        <f>H44-E44</f>
        <v>15.5</v>
      </c>
      <c r="N44" s="12" t="s">
        <v>89</v>
      </c>
      <c r="O44" s="12" t="s">
        <v>89</v>
      </c>
      <c r="P44" s="2" t="s">
        <v>89</v>
      </c>
      <c r="S44" t="s">
        <v>113</v>
      </c>
    </row>
    <row r="45" spans="1:19">
      <c r="E45" s="26"/>
      <c r="F45" s="26"/>
      <c r="G45" s="26"/>
    </row>
    <row r="46" spans="1:19">
      <c r="E46" s="26"/>
      <c r="F46" s="26"/>
      <c r="G46" s="26"/>
    </row>
    <row r="47" spans="1:19">
      <c r="A47" s="218" t="s">
        <v>122</v>
      </c>
      <c r="B47" s="204"/>
      <c r="C47" s="118" t="s">
        <v>106</v>
      </c>
      <c r="D47" s="28" t="s">
        <v>321</v>
      </c>
      <c r="E47" s="26">
        <v>13</v>
      </c>
      <c r="F47" s="26">
        <v>3</v>
      </c>
      <c r="G47" s="26">
        <f>5*(H47-E47)</f>
        <v>90</v>
      </c>
      <c r="H47" s="28">
        <v>31</v>
      </c>
      <c r="I47" s="203">
        <f>H47-E47</f>
        <v>18</v>
      </c>
      <c r="N47">
        <v>1.92</v>
      </c>
      <c r="O47">
        <v>41</v>
      </c>
      <c r="P47">
        <v>6</v>
      </c>
      <c r="S47" t="s">
        <v>123</v>
      </c>
    </row>
    <row r="48" spans="1:19">
      <c r="A48" s="218"/>
      <c r="B48" s="204"/>
      <c r="E48" s="26"/>
      <c r="F48" s="26"/>
      <c r="G48" s="26"/>
    </row>
    <row r="49" spans="1:19">
      <c r="A49" s="218"/>
      <c r="B49" s="204"/>
      <c r="E49" s="26"/>
      <c r="F49" s="26"/>
      <c r="G49" s="26"/>
    </row>
    <row r="50" spans="1:19">
      <c r="A50" s="218" t="s">
        <v>124</v>
      </c>
      <c r="B50" s="204"/>
      <c r="C50" s="118" t="s">
        <v>106</v>
      </c>
      <c r="D50" s="28" t="s">
        <v>320</v>
      </c>
      <c r="E50" s="26">
        <v>6.4</v>
      </c>
      <c r="F50" s="26">
        <v>1</v>
      </c>
      <c r="G50" s="26">
        <f>4*(H50-E50)</f>
        <v>98.4</v>
      </c>
      <c r="H50" s="28">
        <v>31</v>
      </c>
      <c r="I50" s="26">
        <f>H50-E50</f>
        <v>24.6</v>
      </c>
      <c r="N50">
        <v>0.182</v>
      </c>
      <c r="O50">
        <v>34</v>
      </c>
      <c r="P50">
        <v>2</v>
      </c>
      <c r="S50" t="s">
        <v>84</v>
      </c>
    </row>
    <row r="51" spans="1:19">
      <c r="A51" s="218"/>
      <c r="B51" s="204"/>
      <c r="E51" s="26"/>
      <c r="F51" s="26"/>
      <c r="G51" s="26"/>
      <c r="P51" s="2" t="s">
        <v>125</v>
      </c>
      <c r="S51" t="s">
        <v>172</v>
      </c>
    </row>
    <row r="52" spans="1:19">
      <c r="A52" s="218"/>
      <c r="B52" s="204"/>
      <c r="E52" s="26"/>
      <c r="F52" s="26"/>
      <c r="G52" s="26"/>
    </row>
    <row r="53" spans="1:19">
      <c r="A53" s="218" t="s">
        <v>126</v>
      </c>
      <c r="B53" s="204"/>
      <c r="C53" s="118" t="s">
        <v>106</v>
      </c>
      <c r="D53" s="28" t="s">
        <v>320</v>
      </c>
      <c r="E53" s="26">
        <v>7.1</v>
      </c>
      <c r="F53" s="26">
        <v>0.64</v>
      </c>
      <c r="G53" s="26">
        <f>17*(H53-E53)</f>
        <v>406.29999999999995</v>
      </c>
      <c r="H53" s="28">
        <v>31</v>
      </c>
      <c r="I53" s="26">
        <f>H53-E53</f>
        <v>23.9</v>
      </c>
      <c r="N53">
        <v>0.188</v>
      </c>
      <c r="O53">
        <v>36</v>
      </c>
      <c r="P53">
        <v>2</v>
      </c>
      <c r="S53" t="s">
        <v>84</v>
      </c>
    </row>
    <row r="54" spans="1:19">
      <c r="A54" s="218"/>
      <c r="B54" s="204"/>
      <c r="E54" s="26"/>
      <c r="F54" s="26"/>
      <c r="G54" s="26"/>
      <c r="S54" t="s">
        <v>124</v>
      </c>
    </row>
    <row r="55" spans="1:19">
      <c r="A55" s="218"/>
      <c r="B55" s="204"/>
      <c r="E55" s="26"/>
      <c r="F55" s="26"/>
      <c r="G55" s="26"/>
    </row>
    <row r="56" spans="1:19">
      <c r="A56" s="218" t="s">
        <v>127</v>
      </c>
      <c r="B56" s="204"/>
      <c r="C56" s="118" t="s">
        <v>106</v>
      </c>
      <c r="D56" s="28" t="s">
        <v>320</v>
      </c>
      <c r="E56" s="26">
        <v>9.6999999999999993</v>
      </c>
      <c r="F56" s="26">
        <v>1.63</v>
      </c>
      <c r="G56" s="26">
        <f>3*(H56-E56)</f>
        <v>63.900000000000006</v>
      </c>
      <c r="H56" s="28">
        <v>31</v>
      </c>
      <c r="I56" s="26">
        <f>H56-E56</f>
        <v>21.3</v>
      </c>
      <c r="N56">
        <v>1.06</v>
      </c>
      <c r="O56">
        <v>43</v>
      </c>
      <c r="P56" s="2" t="s">
        <v>89</v>
      </c>
      <c r="S56" t="s">
        <v>113</v>
      </c>
    </row>
    <row r="57" spans="1:19">
      <c r="A57" s="218"/>
      <c r="B57" s="204"/>
      <c r="E57" s="26"/>
      <c r="F57" s="26"/>
      <c r="G57" s="26"/>
    </row>
    <row r="58" spans="1:19">
      <c r="A58" s="218"/>
      <c r="B58" s="204"/>
      <c r="E58" s="26"/>
      <c r="F58" s="26"/>
      <c r="G58" s="26"/>
    </row>
    <row r="59" spans="1:19">
      <c r="A59" s="218" t="s">
        <v>128</v>
      </c>
      <c r="B59" s="204"/>
      <c r="C59" s="118" t="s">
        <v>106</v>
      </c>
      <c r="D59" s="28" t="s">
        <v>320</v>
      </c>
      <c r="E59" s="26">
        <v>10.5</v>
      </c>
      <c r="F59" s="26">
        <v>1.1599999999999999</v>
      </c>
      <c r="G59" s="26">
        <f>9*(H59-E59)</f>
        <v>184.5</v>
      </c>
      <c r="H59" s="28">
        <v>31</v>
      </c>
      <c r="I59" s="26">
        <f>H59-E59</f>
        <v>20.5</v>
      </c>
      <c r="N59">
        <v>5.71</v>
      </c>
      <c r="O59">
        <v>40</v>
      </c>
      <c r="P59" s="2" t="s">
        <v>89</v>
      </c>
      <c r="S59" t="s">
        <v>113</v>
      </c>
    </row>
    <row r="60" spans="1:19">
      <c r="A60" s="218"/>
      <c r="B60" s="204"/>
      <c r="E60" s="26"/>
      <c r="F60" s="26"/>
      <c r="G60" s="26"/>
    </row>
    <row r="61" spans="1:19">
      <c r="A61" s="218"/>
      <c r="B61" s="204"/>
      <c r="E61" s="26"/>
      <c r="F61" s="26"/>
      <c r="G61" s="26"/>
    </row>
    <row r="62" spans="1:19">
      <c r="A62" s="218" t="s">
        <v>129</v>
      </c>
      <c r="B62" s="204"/>
      <c r="C62" s="118" t="s">
        <v>106</v>
      </c>
      <c r="D62" s="28" t="s">
        <v>300</v>
      </c>
      <c r="E62" s="26">
        <v>11.9</v>
      </c>
      <c r="F62" s="26">
        <v>1.35</v>
      </c>
      <c r="G62" s="26">
        <f>8*(H62-E62)</f>
        <v>88.8</v>
      </c>
      <c r="H62" s="28">
        <v>23</v>
      </c>
      <c r="I62" s="26">
        <f>H62-E62</f>
        <v>11.1</v>
      </c>
      <c r="N62">
        <v>1.7000000000000001E-2</v>
      </c>
      <c r="O62">
        <v>8</v>
      </c>
      <c r="P62" s="2" t="s">
        <v>89</v>
      </c>
      <c r="S62" t="s">
        <v>130</v>
      </c>
    </row>
    <row r="63" spans="1:19">
      <c r="A63" s="218"/>
      <c r="B63" s="204"/>
      <c r="E63" s="26"/>
      <c r="F63" s="26"/>
      <c r="G63" s="26"/>
    </row>
    <row r="64" spans="1:19">
      <c r="A64" s="218"/>
      <c r="B64" s="204"/>
      <c r="E64" s="26"/>
      <c r="F64" s="26"/>
      <c r="G64" s="26"/>
    </row>
    <row r="65" spans="1:19">
      <c r="A65" s="218" t="s">
        <v>131</v>
      </c>
      <c r="B65" s="204"/>
      <c r="C65" s="118" t="s">
        <v>106</v>
      </c>
      <c r="D65" s="28" t="s">
        <v>300</v>
      </c>
      <c r="E65" s="26">
        <v>12.4</v>
      </c>
      <c r="F65" s="26">
        <v>0.4</v>
      </c>
      <c r="G65" s="26">
        <f>8*(H65-E65)</f>
        <v>84.8</v>
      </c>
      <c r="H65" s="28">
        <v>23</v>
      </c>
      <c r="I65" s="26">
        <f>H65-E65</f>
        <v>10.6</v>
      </c>
      <c r="N65">
        <v>1.7000000000000001E-2</v>
      </c>
      <c r="O65">
        <v>8</v>
      </c>
      <c r="P65" s="2" t="s">
        <v>89</v>
      </c>
      <c r="S65" t="s">
        <v>84</v>
      </c>
    </row>
    <row r="66" spans="1:19">
      <c r="A66" s="218"/>
      <c r="B66" s="204"/>
      <c r="E66" s="26"/>
      <c r="F66" s="26"/>
      <c r="G66" s="26"/>
      <c r="S66" t="s">
        <v>173</v>
      </c>
    </row>
    <row r="67" spans="1:19">
      <c r="A67" s="218"/>
      <c r="B67" s="204"/>
      <c r="E67" s="26"/>
      <c r="F67" s="26"/>
      <c r="G67" s="26"/>
    </row>
    <row r="68" spans="1:19">
      <c r="A68" s="218" t="s">
        <v>132</v>
      </c>
      <c r="B68" s="204"/>
      <c r="C68" s="118" t="s">
        <v>106</v>
      </c>
      <c r="D68" s="28" t="s">
        <v>300</v>
      </c>
      <c r="E68" s="26">
        <v>11.9</v>
      </c>
      <c r="F68" s="26">
        <v>1.27</v>
      </c>
      <c r="G68" s="26">
        <f>7*(H68-E68)</f>
        <v>77.7</v>
      </c>
      <c r="H68" s="28">
        <v>23</v>
      </c>
      <c r="I68" s="26">
        <f>H68-E68</f>
        <v>11.1</v>
      </c>
      <c r="N68">
        <v>1.4E-2</v>
      </c>
      <c r="O68">
        <v>7</v>
      </c>
      <c r="P68" s="2" t="s">
        <v>89</v>
      </c>
      <c r="S68" t="s">
        <v>133</v>
      </c>
    </row>
    <row r="69" spans="1:19">
      <c r="A69" s="218"/>
      <c r="B69" s="204"/>
      <c r="E69" s="26"/>
      <c r="F69" s="26"/>
      <c r="G69" s="26"/>
    </row>
    <row r="70" spans="1:19">
      <c r="A70" s="218"/>
      <c r="B70" s="204"/>
      <c r="E70" s="26"/>
      <c r="F70" s="26"/>
      <c r="G70" s="26"/>
    </row>
    <row r="71" spans="1:19" ht="30">
      <c r="A71" s="218" t="s">
        <v>134</v>
      </c>
      <c r="B71" s="204"/>
      <c r="C71" s="118" t="s">
        <v>106</v>
      </c>
      <c r="D71" s="28" t="s">
        <v>300</v>
      </c>
      <c r="E71" s="26">
        <v>12.4</v>
      </c>
      <c r="F71" s="26">
        <v>0.5</v>
      </c>
      <c r="G71" s="26">
        <f>7*(H71-E71)</f>
        <v>74.2</v>
      </c>
      <c r="H71" s="28">
        <v>23</v>
      </c>
      <c r="I71" s="26">
        <f>H71-E71</f>
        <v>10.6</v>
      </c>
      <c r="N71">
        <v>1E-3</v>
      </c>
      <c r="O71">
        <v>8</v>
      </c>
      <c r="P71" s="2" t="s">
        <v>89</v>
      </c>
    </row>
    <row r="72" spans="1:19">
      <c r="A72" s="218"/>
      <c r="B72" s="204"/>
      <c r="E72" s="26"/>
      <c r="F72" s="26"/>
      <c r="G72" s="26"/>
    </row>
    <row r="73" spans="1:19">
      <c r="A73" s="218"/>
      <c r="B73" s="204"/>
      <c r="E73" s="26"/>
      <c r="F73" s="26"/>
      <c r="G73" s="26"/>
    </row>
    <row r="74" spans="1:19">
      <c r="A74" s="218" t="s">
        <v>135</v>
      </c>
      <c r="B74" s="204"/>
      <c r="C74" s="118" t="s">
        <v>106</v>
      </c>
      <c r="D74" s="28" t="s">
        <v>300</v>
      </c>
      <c r="E74" s="26">
        <v>11.1</v>
      </c>
      <c r="F74" s="26">
        <v>1.08</v>
      </c>
      <c r="G74" s="26">
        <f>7*(H74-E74)</f>
        <v>83.3</v>
      </c>
      <c r="H74" s="28">
        <v>23</v>
      </c>
      <c r="I74" s="26">
        <f>H74-E74</f>
        <v>11.9</v>
      </c>
      <c r="N74">
        <v>2.3E-2</v>
      </c>
      <c r="O74">
        <v>8</v>
      </c>
      <c r="P74" s="2" t="s">
        <v>89</v>
      </c>
    </row>
    <row r="75" spans="1:19">
      <c r="A75" s="218"/>
      <c r="B75" s="204"/>
      <c r="E75" s="26"/>
      <c r="F75" s="26"/>
      <c r="G75" s="26"/>
      <c r="H75" s="28" t="s">
        <v>84</v>
      </c>
    </row>
    <row r="76" spans="1:19">
      <c r="A76" s="218"/>
      <c r="B76" s="204"/>
      <c r="E76" s="26"/>
      <c r="F76" s="26"/>
      <c r="G76" s="26"/>
    </row>
    <row r="77" spans="1:19">
      <c r="A77" s="218" t="s">
        <v>136</v>
      </c>
      <c r="B77" s="204"/>
      <c r="C77" s="118" t="s">
        <v>106</v>
      </c>
      <c r="D77" s="28" t="s">
        <v>321</v>
      </c>
      <c r="E77" s="26">
        <v>16.3</v>
      </c>
      <c r="F77" s="26">
        <v>1.98</v>
      </c>
      <c r="G77" s="26">
        <f>6*(H77-E77)</f>
        <v>88.199999999999989</v>
      </c>
      <c r="H77" s="28">
        <v>31</v>
      </c>
      <c r="I77" s="26">
        <f>H77-E77</f>
        <v>14.7</v>
      </c>
      <c r="N77">
        <v>0.13</v>
      </c>
      <c r="O77">
        <v>13</v>
      </c>
      <c r="P77" s="2" t="s">
        <v>89</v>
      </c>
      <c r="S77" t="s">
        <v>137</v>
      </c>
    </row>
    <row r="78" spans="1:19">
      <c r="A78" s="218"/>
      <c r="B78" s="204"/>
      <c r="E78" s="26"/>
      <c r="F78" s="26"/>
      <c r="G78" s="26"/>
      <c r="S78" t="s">
        <v>175</v>
      </c>
    </row>
    <row r="79" spans="1:19">
      <c r="A79" s="218"/>
      <c r="B79" s="204"/>
      <c r="E79" s="26"/>
      <c r="F79" s="26"/>
      <c r="G79" s="26"/>
    </row>
    <row r="80" spans="1:19">
      <c r="A80" s="218" t="s">
        <v>138</v>
      </c>
      <c r="B80" s="204"/>
      <c r="C80" s="118" t="s">
        <v>106</v>
      </c>
      <c r="D80" s="28" t="s">
        <v>320</v>
      </c>
      <c r="E80" s="26">
        <v>9.4</v>
      </c>
      <c r="F80" s="26">
        <v>3.07</v>
      </c>
      <c r="G80" s="26">
        <f>5*(H80-E80)</f>
        <v>83</v>
      </c>
      <c r="H80" s="28">
        <v>26</v>
      </c>
      <c r="I80" s="203">
        <f>H80-E80</f>
        <v>16.600000000000001</v>
      </c>
      <c r="N80">
        <v>0.53</v>
      </c>
      <c r="O80">
        <v>44</v>
      </c>
      <c r="P80" s="2" t="s">
        <v>89</v>
      </c>
      <c r="S80" t="s">
        <v>84</v>
      </c>
    </row>
    <row r="81" spans="1:19">
      <c r="A81" s="218"/>
      <c r="B81" s="204"/>
      <c r="E81" s="26"/>
      <c r="F81" s="26"/>
      <c r="G81" s="26"/>
      <c r="S81" t="s">
        <v>174</v>
      </c>
    </row>
    <row r="82" spans="1:19">
      <c r="A82" s="218"/>
      <c r="B82" s="204"/>
      <c r="E82" s="26"/>
      <c r="F82" s="26"/>
      <c r="G82" s="26"/>
    </row>
    <row r="83" spans="1:19">
      <c r="A83" s="218" t="s">
        <v>139</v>
      </c>
      <c r="B83" s="204"/>
      <c r="C83" s="118" t="s">
        <v>106</v>
      </c>
      <c r="D83" s="28" t="s">
        <v>320</v>
      </c>
      <c r="E83" s="26">
        <v>15.8</v>
      </c>
      <c r="F83" s="26">
        <v>1.37</v>
      </c>
      <c r="G83" s="26">
        <f>7*(H83-E83)</f>
        <v>71.399999999999991</v>
      </c>
      <c r="H83" s="28">
        <v>26</v>
      </c>
      <c r="I83" s="26">
        <f>H83-E83</f>
        <v>10.199999999999999</v>
      </c>
      <c r="N83">
        <v>15.67</v>
      </c>
      <c r="O83">
        <v>40</v>
      </c>
      <c r="P83">
        <v>57.3</v>
      </c>
      <c r="S83" t="s">
        <v>140</v>
      </c>
    </row>
    <row r="84" spans="1:19">
      <c r="A84" s="218"/>
      <c r="B84" s="204"/>
      <c r="E84" s="26"/>
      <c r="F84" s="26"/>
      <c r="G84" s="26"/>
      <c r="S84" t="s">
        <v>163</v>
      </c>
    </row>
    <row r="85" spans="1:19">
      <c r="A85" s="218"/>
      <c r="B85" s="204"/>
      <c r="E85" s="26"/>
      <c r="F85" s="26"/>
      <c r="G85" s="26"/>
    </row>
    <row r="86" spans="1:19">
      <c r="A86" s="218" t="s">
        <v>142</v>
      </c>
      <c r="B86" s="204"/>
      <c r="C86" s="118" t="s">
        <v>106</v>
      </c>
      <c r="D86" s="28" t="s">
        <v>320</v>
      </c>
      <c r="E86" s="26">
        <v>16.399999999999999</v>
      </c>
      <c r="F86" s="26">
        <v>2.63</v>
      </c>
      <c r="G86" s="26">
        <f>4*(H86-E86)</f>
        <v>38.400000000000006</v>
      </c>
      <c r="H86" s="28">
        <v>26</v>
      </c>
      <c r="I86" s="26">
        <f>H86-E86</f>
        <v>9.6000000000000014</v>
      </c>
      <c r="N86">
        <v>0.9</v>
      </c>
      <c r="O86">
        <v>29</v>
      </c>
      <c r="P86" s="2" t="s">
        <v>89</v>
      </c>
      <c r="S86" t="s">
        <v>141</v>
      </c>
    </row>
    <row r="87" spans="1:19">
      <c r="A87" s="218"/>
      <c r="B87" s="204"/>
      <c r="E87" s="26"/>
      <c r="F87" s="26"/>
      <c r="G87" s="26"/>
      <c r="S87" t="s">
        <v>113</v>
      </c>
    </row>
    <row r="88" spans="1:19">
      <c r="A88" s="218"/>
      <c r="B88" s="204"/>
      <c r="E88" s="26"/>
      <c r="F88" s="26"/>
      <c r="G88" s="26"/>
    </row>
    <row r="89" spans="1:19">
      <c r="A89" s="218" t="s">
        <v>143</v>
      </c>
      <c r="B89" s="204"/>
      <c r="C89" s="118" t="s">
        <v>106</v>
      </c>
      <c r="D89" s="28" t="s">
        <v>320</v>
      </c>
      <c r="E89" s="26">
        <v>8.8000000000000007</v>
      </c>
      <c r="F89" s="26">
        <v>1.04</v>
      </c>
      <c r="G89" s="26">
        <f>7*(H89-E89)</f>
        <v>120.39999999999999</v>
      </c>
      <c r="H89" s="28">
        <v>26</v>
      </c>
      <c r="I89" s="26">
        <f>H89-E89</f>
        <v>17.2</v>
      </c>
      <c r="N89" t="s">
        <v>84</v>
      </c>
      <c r="O89" t="s">
        <v>84</v>
      </c>
      <c r="P89" s="2" t="s">
        <v>89</v>
      </c>
      <c r="S89" t="s">
        <v>144</v>
      </c>
    </row>
    <row r="90" spans="1:19">
      <c r="A90" s="218"/>
      <c r="B90" s="204"/>
      <c r="E90" s="26"/>
      <c r="F90" s="26"/>
      <c r="G90" s="26"/>
    </row>
    <row r="91" spans="1:19">
      <c r="A91" s="218"/>
      <c r="B91" s="204"/>
      <c r="E91" s="26"/>
      <c r="F91" s="26"/>
      <c r="G91" s="26"/>
    </row>
    <row r="92" spans="1:19">
      <c r="A92" s="218" t="s">
        <v>145</v>
      </c>
      <c r="B92" s="204"/>
      <c r="C92" s="118" t="s">
        <v>106</v>
      </c>
      <c r="D92" s="28" t="s">
        <v>320</v>
      </c>
      <c r="E92" s="26">
        <v>12.2</v>
      </c>
      <c r="F92" s="26">
        <v>0.69</v>
      </c>
      <c r="G92" s="26">
        <f>6*(H92-E92)</f>
        <v>82.800000000000011</v>
      </c>
      <c r="H92" s="28">
        <v>26</v>
      </c>
      <c r="I92" s="26">
        <f>H92-E92</f>
        <v>13.8</v>
      </c>
      <c r="N92">
        <v>2.2599999999999998</v>
      </c>
      <c r="O92">
        <v>29</v>
      </c>
      <c r="P92">
        <v>60.6</v>
      </c>
      <c r="S92" t="s">
        <v>141</v>
      </c>
    </row>
    <row r="93" spans="1:19">
      <c r="A93" s="218"/>
      <c r="B93" s="204"/>
      <c r="E93" s="26"/>
      <c r="F93" s="26"/>
      <c r="G93" s="26"/>
    </row>
    <row r="94" spans="1:19">
      <c r="A94" s="218"/>
      <c r="B94" s="204"/>
      <c r="E94" s="26"/>
      <c r="F94" s="26"/>
      <c r="G94" s="26"/>
      <c r="L94">
        <f>((20*8)+(10*16))/24</f>
        <v>13.333333333333334</v>
      </c>
    </row>
    <row r="95" spans="1:19">
      <c r="A95" s="218" t="s">
        <v>146</v>
      </c>
      <c r="B95" s="204"/>
      <c r="C95" s="118" t="s">
        <v>106</v>
      </c>
      <c r="D95" s="28" t="s">
        <v>320</v>
      </c>
      <c r="E95" s="26">
        <v>11</v>
      </c>
      <c r="F95" s="26">
        <v>2</v>
      </c>
      <c r="G95" s="26">
        <f>4*(H95-E95)</f>
        <v>60</v>
      </c>
      <c r="H95" s="28">
        <v>26</v>
      </c>
      <c r="I95" s="26">
        <f>H95-E95</f>
        <v>15</v>
      </c>
      <c r="N95">
        <v>0.24</v>
      </c>
      <c r="O95">
        <v>53</v>
      </c>
      <c r="P95" s="2" t="s">
        <v>89</v>
      </c>
      <c r="S95" t="s">
        <v>113</v>
      </c>
    </row>
    <row r="96" spans="1:19">
      <c r="A96" s="218"/>
      <c r="B96" s="204"/>
      <c r="E96" s="26"/>
      <c r="F96" s="26"/>
      <c r="G96" s="26"/>
    </row>
    <row r="97" spans="1:19">
      <c r="A97" s="218"/>
      <c r="B97" s="204"/>
      <c r="E97" s="26"/>
      <c r="F97" s="26"/>
      <c r="G97" s="26"/>
    </row>
    <row r="98" spans="1:19">
      <c r="A98" s="218" t="s">
        <v>147</v>
      </c>
      <c r="B98" s="204"/>
      <c r="C98" s="118" t="s">
        <v>106</v>
      </c>
      <c r="D98" s="28" t="s">
        <v>320</v>
      </c>
      <c r="E98" s="26">
        <v>7.5</v>
      </c>
      <c r="F98" s="26">
        <v>2.1800000000000002</v>
      </c>
      <c r="G98" s="26">
        <f>4*(H98-E98)</f>
        <v>94</v>
      </c>
      <c r="H98" s="28">
        <v>31</v>
      </c>
      <c r="I98" s="26">
        <f>H98-E98</f>
        <v>23.5</v>
      </c>
      <c r="N98">
        <v>0.56999999999999995</v>
      </c>
      <c r="O98">
        <v>26</v>
      </c>
      <c r="P98" s="2" t="s">
        <v>89</v>
      </c>
      <c r="S98" t="s">
        <v>148</v>
      </c>
    </row>
    <row r="99" spans="1:19">
      <c r="A99" s="218"/>
      <c r="B99" s="204"/>
      <c r="E99" s="26"/>
      <c r="F99" s="26"/>
      <c r="G99" s="26"/>
    </row>
    <row r="100" spans="1:19">
      <c r="A100" s="218"/>
      <c r="B100" s="204"/>
      <c r="E100" s="26"/>
      <c r="F100" s="26"/>
      <c r="G100" s="26"/>
    </row>
    <row r="101" spans="1:19">
      <c r="A101" s="218" t="s">
        <v>149</v>
      </c>
      <c r="B101" s="204"/>
      <c r="C101" s="118" t="s">
        <v>106</v>
      </c>
      <c r="D101" s="28" t="s">
        <v>320</v>
      </c>
      <c r="E101" s="26">
        <v>8.3000000000000007</v>
      </c>
      <c r="F101" s="26">
        <v>0.96</v>
      </c>
      <c r="G101" s="26">
        <f>4*(H101-E101)</f>
        <v>70.8</v>
      </c>
      <c r="H101" s="28">
        <v>26</v>
      </c>
      <c r="I101" s="26">
        <f>H101-E101</f>
        <v>17.7</v>
      </c>
      <c r="N101">
        <v>0.79</v>
      </c>
      <c r="O101">
        <v>32</v>
      </c>
      <c r="P101" s="2" t="s">
        <v>89</v>
      </c>
      <c r="S101" t="s">
        <v>113</v>
      </c>
    </row>
    <row r="102" spans="1:19">
      <c r="A102" s="218"/>
      <c r="B102" s="204"/>
      <c r="E102" s="26"/>
      <c r="F102" s="26"/>
      <c r="G102" s="26"/>
    </row>
    <row r="103" spans="1:19">
      <c r="A103" s="218"/>
      <c r="B103" s="204"/>
      <c r="E103" s="26"/>
      <c r="F103" s="26"/>
      <c r="G103" s="26"/>
    </row>
    <row r="104" spans="1:19">
      <c r="A104" s="218" t="s">
        <v>151</v>
      </c>
      <c r="B104" s="204"/>
      <c r="C104" s="118" t="s">
        <v>106</v>
      </c>
      <c r="D104" s="28" t="s">
        <v>321</v>
      </c>
      <c r="E104" s="26">
        <v>16.399999999999999</v>
      </c>
      <c r="F104" s="26">
        <v>0.43</v>
      </c>
      <c r="G104" s="26">
        <f>11*(H104-E104)</f>
        <v>105.60000000000002</v>
      </c>
      <c r="H104" s="28">
        <v>26</v>
      </c>
      <c r="I104" s="26">
        <f>H104-E104</f>
        <v>9.6000000000000014</v>
      </c>
      <c r="N104">
        <v>0.53</v>
      </c>
      <c r="O104">
        <v>8</v>
      </c>
      <c r="P104">
        <v>70.599999999999994</v>
      </c>
      <c r="S104" t="s">
        <v>150</v>
      </c>
    </row>
    <row r="105" spans="1:19">
      <c r="A105" s="218"/>
      <c r="B105" s="204"/>
      <c r="E105" s="26"/>
      <c r="F105" s="26"/>
      <c r="G105" s="26"/>
    </row>
    <row r="106" spans="1:19">
      <c r="A106" s="218"/>
      <c r="B106" s="204"/>
      <c r="E106" s="26"/>
      <c r="F106" s="26"/>
      <c r="G106" s="26"/>
    </row>
    <row r="107" spans="1:19">
      <c r="A107" s="218" t="s">
        <v>152</v>
      </c>
      <c r="B107" s="204"/>
      <c r="C107" s="118" t="s">
        <v>106</v>
      </c>
      <c r="D107" s="28" t="s">
        <v>323</v>
      </c>
      <c r="E107" s="26">
        <v>21.9</v>
      </c>
      <c r="F107" s="26">
        <v>1.21</v>
      </c>
      <c r="G107" s="26">
        <f>5*(H107-E107)</f>
        <v>45.500000000000007</v>
      </c>
      <c r="H107" s="28">
        <v>31</v>
      </c>
      <c r="I107" s="26">
        <f>H107-E107</f>
        <v>9.1000000000000014</v>
      </c>
      <c r="N107">
        <v>5.0000000000000001E-3</v>
      </c>
      <c r="O107">
        <v>11</v>
      </c>
      <c r="P107">
        <v>4.8</v>
      </c>
      <c r="S107" t="s">
        <v>108</v>
      </c>
    </row>
    <row r="108" spans="1:19">
      <c r="A108" s="218"/>
      <c r="B108" s="204"/>
      <c r="E108" s="26"/>
      <c r="F108" s="26"/>
      <c r="G108" s="26"/>
    </row>
    <row r="109" spans="1:19">
      <c r="A109" s="218"/>
      <c r="B109" s="204"/>
      <c r="E109" s="26"/>
      <c r="F109" s="26"/>
      <c r="G109" s="26"/>
    </row>
    <row r="110" spans="1:19">
      <c r="A110" s="218" t="s">
        <v>153</v>
      </c>
      <c r="B110" s="204"/>
      <c r="C110" s="118" t="s">
        <v>106</v>
      </c>
      <c r="D110" s="28" t="s">
        <v>323</v>
      </c>
      <c r="E110" s="26">
        <v>10.6</v>
      </c>
      <c r="F110" s="26">
        <v>3.93</v>
      </c>
      <c r="G110" s="26">
        <f>11*(H110-E110)</f>
        <v>224.39999999999998</v>
      </c>
      <c r="H110" s="28">
        <v>31</v>
      </c>
      <c r="I110" s="203">
        <f>H110-E110</f>
        <v>20.399999999999999</v>
      </c>
      <c r="N110">
        <v>0.08</v>
      </c>
      <c r="O110">
        <v>8</v>
      </c>
      <c r="P110">
        <v>21.5</v>
      </c>
      <c r="S110" t="s">
        <v>108</v>
      </c>
    </row>
    <row r="111" spans="1:19">
      <c r="A111" s="218"/>
      <c r="B111" s="204"/>
      <c r="E111" s="26"/>
      <c r="F111" s="26"/>
      <c r="G111" s="26"/>
    </row>
    <row r="112" spans="1:19">
      <c r="A112" s="218"/>
      <c r="B112" s="204"/>
      <c r="E112" s="26"/>
      <c r="F112" s="26"/>
      <c r="G112" s="26"/>
    </row>
    <row r="113" spans="1:19">
      <c r="A113" s="218" t="s">
        <v>154</v>
      </c>
      <c r="B113" s="204"/>
      <c r="C113" s="118" t="s">
        <v>106</v>
      </c>
      <c r="D113" s="28" t="s">
        <v>321</v>
      </c>
      <c r="E113" s="26">
        <v>14.2</v>
      </c>
      <c r="F113" s="26">
        <v>0.76</v>
      </c>
      <c r="G113" s="26">
        <f>5*(H113-E113)</f>
        <v>59</v>
      </c>
      <c r="H113" s="28">
        <v>26</v>
      </c>
      <c r="I113" s="26">
        <f>H113-E113</f>
        <v>11.8</v>
      </c>
      <c r="N113">
        <v>0.16700000000000001</v>
      </c>
      <c r="O113">
        <v>5</v>
      </c>
      <c r="P113">
        <v>66.599999999999994</v>
      </c>
      <c r="S113" t="s">
        <v>155</v>
      </c>
    </row>
    <row r="114" spans="1:19">
      <c r="A114" s="218"/>
      <c r="B114" s="204"/>
      <c r="E114" s="26"/>
      <c r="F114" s="26"/>
      <c r="G114" s="26"/>
    </row>
    <row r="115" spans="1:19">
      <c r="A115" s="218"/>
      <c r="B115" s="204"/>
      <c r="E115" s="26"/>
      <c r="F115" s="26"/>
      <c r="G115" s="26"/>
    </row>
    <row r="116" spans="1:19">
      <c r="A116" s="218" t="s">
        <v>156</v>
      </c>
      <c r="B116" s="204"/>
      <c r="C116" s="118" t="s">
        <v>106</v>
      </c>
      <c r="D116" s="28" t="s">
        <v>321</v>
      </c>
      <c r="E116" s="26">
        <v>13.1</v>
      </c>
      <c r="F116" s="26">
        <v>5.65</v>
      </c>
      <c r="G116" s="26">
        <f>4*(H116-E116)</f>
        <v>51.6</v>
      </c>
      <c r="H116" s="28">
        <v>26</v>
      </c>
      <c r="I116" s="26">
        <f>H116-E116</f>
        <v>12.9</v>
      </c>
      <c r="N116">
        <v>0.97</v>
      </c>
      <c r="O116">
        <v>46</v>
      </c>
      <c r="P116">
        <v>65</v>
      </c>
      <c r="S116" t="s">
        <v>84</v>
      </c>
    </row>
    <row r="117" spans="1:19">
      <c r="A117" s="218"/>
      <c r="B117" s="204"/>
      <c r="E117" s="26"/>
      <c r="F117" s="26"/>
      <c r="G117" s="26"/>
      <c r="S117" t="s">
        <v>176</v>
      </c>
    </row>
    <row r="118" spans="1:19">
      <c r="A118" s="218"/>
      <c r="B118" s="204"/>
      <c r="E118" s="26"/>
      <c r="F118" s="26"/>
      <c r="G118" s="26"/>
    </row>
    <row r="119" spans="1:19">
      <c r="A119" s="218" t="s">
        <v>157</v>
      </c>
      <c r="B119" s="204"/>
      <c r="C119" s="118" t="s">
        <v>106</v>
      </c>
      <c r="D119" s="28" t="s">
        <v>321</v>
      </c>
      <c r="E119" s="26">
        <v>9.1</v>
      </c>
      <c r="F119" s="26">
        <v>2.11</v>
      </c>
      <c r="G119" s="26">
        <f>14*(H119-E119)</f>
        <v>236.59999999999997</v>
      </c>
      <c r="H119" s="28">
        <v>26</v>
      </c>
      <c r="I119" s="26">
        <f>H119-E119</f>
        <v>16.899999999999999</v>
      </c>
      <c r="N119">
        <v>0.31</v>
      </c>
      <c r="O119">
        <v>49</v>
      </c>
      <c r="P119" s="2" t="s">
        <v>89</v>
      </c>
      <c r="S119" t="s">
        <v>158</v>
      </c>
    </row>
    <row r="120" spans="1:19">
      <c r="A120" s="218"/>
      <c r="B120" s="204"/>
      <c r="E120" s="26"/>
      <c r="F120" s="26"/>
      <c r="G120" s="26"/>
      <c r="S120" t="s">
        <v>164</v>
      </c>
    </row>
    <row r="121" spans="1:19">
      <c r="A121" s="218"/>
      <c r="B121" s="204"/>
      <c r="E121" s="26"/>
      <c r="F121" s="26"/>
      <c r="G121" s="26"/>
    </row>
    <row r="122" spans="1:19">
      <c r="A122" s="218" t="s">
        <v>159</v>
      </c>
      <c r="B122" s="204"/>
      <c r="C122" s="118" t="s">
        <v>106</v>
      </c>
      <c r="D122" s="28" t="s">
        <v>320</v>
      </c>
      <c r="E122" s="26">
        <v>13</v>
      </c>
      <c r="F122" s="26">
        <v>1.54</v>
      </c>
      <c r="G122" s="26">
        <f>9*(H122-E122)</f>
        <v>162</v>
      </c>
      <c r="H122" s="28">
        <v>31</v>
      </c>
      <c r="I122" s="26">
        <f>H122-E122</f>
        <v>18</v>
      </c>
      <c r="N122">
        <v>5.8999999999999997E-2</v>
      </c>
      <c r="O122">
        <v>34</v>
      </c>
      <c r="P122" s="2" t="s">
        <v>89</v>
      </c>
      <c r="S122" t="s">
        <v>160</v>
      </c>
    </row>
    <row r="124" spans="1:19" ht="18.75">
      <c r="A124" s="219"/>
      <c r="B124" s="205"/>
    </row>
    <row r="125" spans="1:19" ht="18.75">
      <c r="A125" s="125" t="s">
        <v>222</v>
      </c>
      <c r="B125" s="201"/>
    </row>
    <row r="126" spans="1:19">
      <c r="I126" s="26"/>
    </row>
    <row r="127" spans="1:19">
      <c r="A127" s="218" t="s">
        <v>180</v>
      </c>
      <c r="B127" s="204"/>
      <c r="C127" s="118" t="s">
        <v>220</v>
      </c>
      <c r="D127" s="28" t="s">
        <v>342</v>
      </c>
      <c r="J127" s="28" t="s">
        <v>235</v>
      </c>
      <c r="K127" s="28">
        <v>2.02</v>
      </c>
      <c r="N127">
        <f>5.6/1000</f>
        <v>5.5999999999999999E-3</v>
      </c>
      <c r="S127" s="18" t="s">
        <v>236</v>
      </c>
    </row>
    <row r="128" spans="1:19">
      <c r="A128" s="218"/>
      <c r="B128" s="204"/>
    </row>
    <row r="129" spans="1:19">
      <c r="A129" s="218" t="s">
        <v>181</v>
      </c>
      <c r="B129" s="204"/>
      <c r="C129" s="118" t="s">
        <v>220</v>
      </c>
      <c r="D129" s="28" t="s">
        <v>343</v>
      </c>
      <c r="I129" s="26"/>
      <c r="J129" s="28" t="s">
        <v>235</v>
      </c>
      <c r="K129" s="28">
        <v>1.4</v>
      </c>
      <c r="N129">
        <f>0.68/1000</f>
        <v>6.8000000000000005E-4</v>
      </c>
      <c r="S129" s="18" t="s">
        <v>236</v>
      </c>
    </row>
    <row r="130" spans="1:19">
      <c r="A130" s="218"/>
      <c r="B130" s="204"/>
    </row>
    <row r="131" spans="1:19">
      <c r="A131" s="218" t="s">
        <v>182</v>
      </c>
      <c r="B131" s="204"/>
      <c r="C131" s="118" t="s">
        <v>220</v>
      </c>
      <c r="D131" s="28" t="s">
        <v>343</v>
      </c>
      <c r="J131" s="28" t="s">
        <v>235</v>
      </c>
      <c r="K131" s="28">
        <v>1.5</v>
      </c>
      <c r="N131">
        <f>1.2/1000</f>
        <v>1.1999999999999999E-3</v>
      </c>
      <c r="S131" s="18" t="s">
        <v>236</v>
      </c>
    </row>
    <row r="132" spans="1:19">
      <c r="A132" s="218"/>
      <c r="B132" s="204"/>
    </row>
    <row r="133" spans="1:19">
      <c r="A133" s="218"/>
      <c r="B133" s="204"/>
    </row>
    <row r="134" spans="1:19">
      <c r="A134" s="218" t="s">
        <v>183</v>
      </c>
      <c r="B134" s="204"/>
      <c r="C134" s="118" t="s">
        <v>220</v>
      </c>
      <c r="D134" s="28" t="s">
        <v>343</v>
      </c>
      <c r="J134" s="28" t="s">
        <v>235</v>
      </c>
      <c r="K134" s="28">
        <v>1.9</v>
      </c>
      <c r="N134">
        <f>0.58/1000</f>
        <v>5.8E-4</v>
      </c>
      <c r="S134" s="18" t="s">
        <v>236</v>
      </c>
    </row>
    <row r="135" spans="1:19">
      <c r="A135" s="218"/>
      <c r="B135" s="204"/>
    </row>
    <row r="136" spans="1:19">
      <c r="A136" s="218"/>
      <c r="B136" s="204"/>
    </row>
    <row r="137" spans="1:19">
      <c r="A137" s="218" t="s">
        <v>184</v>
      </c>
      <c r="B137" s="204"/>
      <c r="C137" s="118" t="s">
        <v>220</v>
      </c>
      <c r="D137" s="28" t="s">
        <v>343</v>
      </c>
      <c r="J137" s="28" t="s">
        <v>235</v>
      </c>
      <c r="K137" s="28">
        <v>1.5</v>
      </c>
      <c r="N137">
        <f>0.59/1000</f>
        <v>5.8999999999999992E-4</v>
      </c>
      <c r="S137" s="18" t="s">
        <v>236</v>
      </c>
    </row>
    <row r="138" spans="1:19">
      <c r="A138" s="218"/>
      <c r="B138" s="204"/>
    </row>
    <row r="139" spans="1:19">
      <c r="A139" s="218"/>
      <c r="B139" s="204"/>
    </row>
    <row r="140" spans="1:19">
      <c r="A140" s="218" t="s">
        <v>185</v>
      </c>
      <c r="B140" s="204"/>
      <c r="C140" s="118" t="s">
        <v>220</v>
      </c>
      <c r="D140" s="28" t="s">
        <v>349</v>
      </c>
      <c r="J140" s="28" t="s">
        <v>235</v>
      </c>
      <c r="K140" s="28">
        <v>1.2</v>
      </c>
      <c r="N140">
        <f>0.015/1000</f>
        <v>1.4999999999999999E-5</v>
      </c>
      <c r="S140" s="18" t="s">
        <v>236</v>
      </c>
    </row>
    <row r="141" spans="1:19">
      <c r="A141" s="218"/>
      <c r="B141" s="204"/>
    </row>
    <row r="142" spans="1:19">
      <c r="A142" s="218"/>
      <c r="B142" s="204"/>
    </row>
    <row r="143" spans="1:19">
      <c r="A143" s="218" t="s">
        <v>186</v>
      </c>
      <c r="B143" s="204"/>
      <c r="C143" s="118" t="s">
        <v>220</v>
      </c>
      <c r="D143" s="28" t="s">
        <v>349</v>
      </c>
      <c r="J143" s="28" t="s">
        <v>235</v>
      </c>
      <c r="K143" s="28">
        <v>1.1000000000000001</v>
      </c>
      <c r="N143">
        <f>0.017/1000</f>
        <v>1.7E-5</v>
      </c>
      <c r="S143" s="18" t="s">
        <v>236</v>
      </c>
    </row>
    <row r="144" spans="1:19">
      <c r="A144" s="218"/>
      <c r="B144" s="204"/>
    </row>
    <row r="145" spans="1:19">
      <c r="A145" s="218"/>
      <c r="B145" s="204"/>
    </row>
    <row r="146" spans="1:19">
      <c r="A146" s="218" t="s">
        <v>187</v>
      </c>
      <c r="B146" s="204"/>
      <c r="C146" s="118" t="s">
        <v>220</v>
      </c>
      <c r="D146" s="28" t="s">
        <v>347</v>
      </c>
      <c r="J146" s="28" t="s">
        <v>235</v>
      </c>
      <c r="K146" s="28">
        <v>2</v>
      </c>
      <c r="N146">
        <f>1.7/1000</f>
        <v>1.6999999999999999E-3</v>
      </c>
      <c r="S146" s="18" t="s">
        <v>236</v>
      </c>
    </row>
    <row r="147" spans="1:19">
      <c r="A147" s="218"/>
      <c r="B147" s="204"/>
      <c r="S147" t="s">
        <v>350</v>
      </c>
    </row>
    <row r="148" spans="1:19">
      <c r="A148" s="218"/>
      <c r="B148" s="204"/>
    </row>
    <row r="149" spans="1:19">
      <c r="A149" s="218" t="s">
        <v>188</v>
      </c>
      <c r="B149" s="204"/>
      <c r="C149" s="118" t="s">
        <v>220</v>
      </c>
      <c r="D149" s="28" t="s">
        <v>349</v>
      </c>
      <c r="J149" s="28" t="s">
        <v>235</v>
      </c>
      <c r="K149" s="28">
        <v>1.8</v>
      </c>
      <c r="N149">
        <f>0.076/1000</f>
        <v>7.6000000000000004E-5</v>
      </c>
      <c r="S149" s="18" t="s">
        <v>236</v>
      </c>
    </row>
    <row r="150" spans="1:19">
      <c r="A150" s="218"/>
      <c r="B150" s="204"/>
    </row>
    <row r="151" spans="1:19">
      <c r="A151" s="218"/>
      <c r="B151" s="204"/>
    </row>
    <row r="152" spans="1:19">
      <c r="A152" s="218" t="s">
        <v>189</v>
      </c>
      <c r="B152" s="204"/>
      <c r="C152" s="118" t="s">
        <v>220</v>
      </c>
      <c r="D152" s="28" t="s">
        <v>347</v>
      </c>
      <c r="J152" s="28" t="s">
        <v>235</v>
      </c>
      <c r="K152" s="28">
        <v>1.8</v>
      </c>
      <c r="N152">
        <f>5.5/1000</f>
        <v>5.4999999999999997E-3</v>
      </c>
      <c r="S152" s="18" t="s">
        <v>236</v>
      </c>
    </row>
    <row r="153" spans="1:19">
      <c r="A153" s="218"/>
      <c r="B153" s="204"/>
      <c r="S153" s="20" t="s">
        <v>348</v>
      </c>
    </row>
    <row r="154" spans="1:19">
      <c r="A154" s="218"/>
      <c r="B154" s="204"/>
    </row>
    <row r="155" spans="1:19" ht="15.75">
      <c r="A155" s="218" t="s">
        <v>219</v>
      </c>
      <c r="B155" s="204"/>
      <c r="C155" s="118" t="s">
        <v>221</v>
      </c>
      <c r="D155" s="206" t="s">
        <v>346</v>
      </c>
      <c r="K155" s="28">
        <v>1.7</v>
      </c>
      <c r="N155">
        <f>0.15/1000</f>
        <v>1.4999999999999999E-4</v>
      </c>
      <c r="S155" s="18" t="s">
        <v>217</v>
      </c>
    </row>
    <row r="156" spans="1:19">
      <c r="A156" s="218"/>
      <c r="B156" s="204"/>
      <c r="S156" s="18" t="s">
        <v>218</v>
      </c>
    </row>
    <row r="157" spans="1:19">
      <c r="A157" s="218"/>
      <c r="B157" s="204"/>
      <c r="S157" s="18"/>
    </row>
    <row r="158" spans="1:19">
      <c r="A158" s="218" t="s">
        <v>228</v>
      </c>
      <c r="B158" s="204"/>
      <c r="C158" s="118" t="s">
        <v>229</v>
      </c>
      <c r="D158" s="28" t="s">
        <v>344</v>
      </c>
      <c r="E158" s="28">
        <v>8.5</v>
      </c>
      <c r="G158" s="207">
        <f>(50*0.225)*(15-8.5)</f>
        <v>73.125</v>
      </c>
      <c r="H158" s="28">
        <v>29</v>
      </c>
      <c r="I158" s="28">
        <f>H158-E158</f>
        <v>20.5</v>
      </c>
      <c r="O158">
        <v>8</v>
      </c>
      <c r="S158" s="18" t="s">
        <v>231</v>
      </c>
    </row>
    <row r="159" spans="1:19">
      <c r="A159" s="218"/>
      <c r="B159" s="204"/>
      <c r="G159" s="28" t="s">
        <v>230</v>
      </c>
      <c r="S159" t="s">
        <v>345</v>
      </c>
    </row>
    <row r="160" spans="1:19">
      <c r="A160" s="218"/>
      <c r="B160" s="204"/>
      <c r="N160">
        <f>0.017/1000</f>
        <v>1.7E-5</v>
      </c>
    </row>
    <row r="161" spans="1:19" ht="30">
      <c r="A161" s="218" t="s">
        <v>301</v>
      </c>
      <c r="B161" s="204"/>
      <c r="C161" s="118" t="s">
        <v>303</v>
      </c>
      <c r="D161" s="28" t="s">
        <v>302</v>
      </c>
      <c r="E161" s="28">
        <v>0</v>
      </c>
      <c r="G161" s="28">
        <v>500</v>
      </c>
      <c r="H161" s="28">
        <v>29</v>
      </c>
      <c r="I161" s="28">
        <f>H161-E161</f>
        <v>29</v>
      </c>
      <c r="S161" s="18" t="s">
        <v>304</v>
      </c>
    </row>
    <row r="162" spans="1:19">
      <c r="A162" s="218"/>
      <c r="B162" s="204"/>
    </row>
    <row r="163" spans="1:19">
      <c r="A163" s="218"/>
      <c r="B163" s="204"/>
    </row>
    <row r="164" spans="1:19">
      <c r="A164" s="245" t="s">
        <v>222</v>
      </c>
      <c r="B164" s="204"/>
      <c r="S164" s="18"/>
    </row>
    <row r="165" spans="1:19">
      <c r="A165" s="218" t="s">
        <v>197</v>
      </c>
      <c r="B165" s="204"/>
      <c r="C165" s="118" t="s">
        <v>200</v>
      </c>
      <c r="D165" s="28" t="s">
        <v>294</v>
      </c>
      <c r="E165" s="28">
        <v>11</v>
      </c>
      <c r="G165" s="203">
        <f>3.6*(30+(785.3/3.6))</f>
        <v>893.3</v>
      </c>
      <c r="H165" s="28">
        <v>29</v>
      </c>
      <c r="I165" s="26">
        <f>H165-E165</f>
        <v>18</v>
      </c>
      <c r="J165" s="28">
        <v>40</v>
      </c>
      <c r="O165" t="s">
        <v>201</v>
      </c>
      <c r="P165" t="s">
        <v>202</v>
      </c>
      <c r="S165" t="s">
        <v>199</v>
      </c>
    </row>
    <row r="166" spans="1:19">
      <c r="A166" s="218"/>
      <c r="B166" s="204"/>
      <c r="G166" s="209">
        <v>0.3</v>
      </c>
      <c r="J166" s="202" t="s">
        <v>198</v>
      </c>
      <c r="K166" s="28" t="s">
        <v>203</v>
      </c>
    </row>
    <row r="167" spans="1:19">
      <c r="A167" s="218"/>
      <c r="B167" s="204"/>
      <c r="G167" s="209"/>
      <c r="J167" s="202"/>
    </row>
    <row r="168" spans="1:19">
      <c r="A168" s="218" t="s">
        <v>295</v>
      </c>
      <c r="B168" s="204"/>
      <c r="C168" s="118" t="s">
        <v>864</v>
      </c>
      <c r="D168" s="28" t="s">
        <v>296</v>
      </c>
      <c r="E168" s="28">
        <v>0.6</v>
      </c>
      <c r="G168" s="28">
        <v>238</v>
      </c>
      <c r="S168" t="s">
        <v>298</v>
      </c>
    </row>
    <row r="169" spans="1:19">
      <c r="A169" s="218"/>
      <c r="B169" s="204"/>
      <c r="G169" s="28" t="s">
        <v>299</v>
      </c>
      <c r="N169">
        <v>0.1125</v>
      </c>
      <c r="O169">
        <v>47</v>
      </c>
      <c r="P169">
        <v>29</v>
      </c>
      <c r="S169" t="s">
        <v>297</v>
      </c>
    </row>
    <row r="170" spans="1:19">
      <c r="A170" s="218"/>
      <c r="B170" s="204"/>
    </row>
    <row r="171" spans="1:19" ht="16.5" thickBot="1">
      <c r="A171" s="220"/>
      <c r="B171" s="208"/>
    </row>
    <row r="172" spans="1:19" s="241" customFormat="1" ht="38.25" thickTop="1">
      <c r="A172" s="237" t="s">
        <v>1116</v>
      </c>
      <c r="B172" s="238"/>
      <c r="C172" s="239"/>
      <c r="D172" s="240"/>
      <c r="E172" s="240"/>
      <c r="F172" s="240"/>
      <c r="G172" s="240"/>
      <c r="H172" s="240"/>
      <c r="I172" s="240"/>
      <c r="J172" s="240"/>
      <c r="K172" s="240"/>
    </row>
    <row r="173" spans="1:19" s="17" customFormat="1" ht="30">
      <c r="A173" s="221" t="s">
        <v>863</v>
      </c>
      <c r="B173" s="210"/>
      <c r="C173" s="211"/>
      <c r="D173" s="212"/>
      <c r="E173" s="212"/>
      <c r="F173" s="212"/>
      <c r="G173" s="212"/>
      <c r="H173" s="212"/>
      <c r="I173" s="212"/>
      <c r="J173" s="212"/>
      <c r="K173" s="212"/>
    </row>
    <row r="174" spans="1:19" s="17" customFormat="1">
      <c r="A174" s="221"/>
      <c r="B174" s="210"/>
      <c r="C174" s="211"/>
      <c r="D174" s="212"/>
      <c r="E174" s="212"/>
      <c r="F174" s="212"/>
      <c r="G174" s="212"/>
      <c r="H174" s="212"/>
      <c r="I174" s="212"/>
      <c r="J174" s="212"/>
      <c r="K174" s="212"/>
    </row>
    <row r="175" spans="1:19">
      <c r="A175" s="218" t="s">
        <v>877</v>
      </c>
      <c r="B175" s="204"/>
      <c r="C175" s="118" t="s">
        <v>866</v>
      </c>
      <c r="D175" s="28" t="s">
        <v>300</v>
      </c>
      <c r="S175" t="s">
        <v>238</v>
      </c>
    </row>
    <row r="176" spans="1:19">
      <c r="A176" s="243" t="s">
        <v>237</v>
      </c>
      <c r="B176" s="204"/>
      <c r="F176" s="28" t="s">
        <v>239</v>
      </c>
      <c r="K176" s="26">
        <v>0.8</v>
      </c>
      <c r="S176" t="s">
        <v>307</v>
      </c>
    </row>
    <row r="177" spans="1:19">
      <c r="A177" s="218"/>
      <c r="B177" s="204"/>
      <c r="C177" s="118" t="s">
        <v>867</v>
      </c>
    </row>
    <row r="178" spans="1:19">
      <c r="A178" s="218"/>
      <c r="B178" s="204"/>
    </row>
    <row r="179" spans="1:19">
      <c r="A179" s="218" t="s">
        <v>305</v>
      </c>
      <c r="B179" s="204"/>
      <c r="C179" s="118" t="s">
        <v>867</v>
      </c>
      <c r="D179" s="28" t="s">
        <v>300</v>
      </c>
      <c r="H179" s="28">
        <v>20</v>
      </c>
      <c r="K179" s="26">
        <v>2</v>
      </c>
      <c r="S179" t="s">
        <v>306</v>
      </c>
    </row>
    <row r="180" spans="1:19" ht="30">
      <c r="A180" s="218"/>
      <c r="B180" s="204"/>
      <c r="C180" s="118" t="s">
        <v>868</v>
      </c>
      <c r="E180" s="28" t="s">
        <v>318</v>
      </c>
      <c r="H180" s="28">
        <v>15</v>
      </c>
      <c r="I180" s="28" t="s">
        <v>352</v>
      </c>
      <c r="S180" t="s">
        <v>317</v>
      </c>
    </row>
    <row r="181" spans="1:19">
      <c r="A181" s="218"/>
      <c r="B181" s="204"/>
      <c r="C181" s="118" t="s">
        <v>351</v>
      </c>
      <c r="E181" s="28">
        <v>2</v>
      </c>
      <c r="H181" s="28">
        <v>15</v>
      </c>
      <c r="I181" s="28">
        <v>13</v>
      </c>
    </row>
    <row r="182" spans="1:19">
      <c r="A182" s="218"/>
      <c r="B182" s="204"/>
    </row>
    <row r="183" spans="1:19">
      <c r="A183" s="218" t="s">
        <v>213</v>
      </c>
      <c r="B183" s="204"/>
      <c r="C183" s="118" t="s">
        <v>251</v>
      </c>
      <c r="D183" s="28" t="s">
        <v>340</v>
      </c>
      <c r="E183" s="28" t="s">
        <v>252</v>
      </c>
      <c r="G183" s="28">
        <f>10*(20-2)</f>
        <v>180</v>
      </c>
      <c r="J183" s="28">
        <v>30</v>
      </c>
      <c r="K183" s="28">
        <v>0.5</v>
      </c>
      <c r="S183" t="s">
        <v>214</v>
      </c>
    </row>
    <row r="184" spans="1:19">
      <c r="A184" s="218"/>
      <c r="B184" s="204"/>
      <c r="G184" s="28" t="s">
        <v>216</v>
      </c>
      <c r="J184" s="28" t="s">
        <v>211</v>
      </c>
      <c r="S184" t="s">
        <v>215</v>
      </c>
    </row>
    <row r="185" spans="1:19">
      <c r="A185" s="218"/>
      <c r="B185" s="204"/>
      <c r="C185" s="118" t="s">
        <v>193</v>
      </c>
      <c r="E185" s="28">
        <v>7.5</v>
      </c>
      <c r="G185" s="28">
        <f>(1/0.48)*(20-7.5)</f>
        <v>26.041666666666668</v>
      </c>
      <c r="H185" s="28">
        <v>20</v>
      </c>
      <c r="I185" s="26">
        <f>H185-E185</f>
        <v>12.5</v>
      </c>
      <c r="J185" s="28">
        <v>30</v>
      </c>
      <c r="S185" t="s">
        <v>341</v>
      </c>
    </row>
    <row r="186" spans="1:19">
      <c r="A186" s="218"/>
      <c r="B186" s="204"/>
      <c r="I186" s="26"/>
    </row>
    <row r="187" spans="1:19">
      <c r="A187" s="218"/>
      <c r="B187" s="204"/>
      <c r="I187" s="26"/>
    </row>
    <row r="188" spans="1:19">
      <c r="A188" s="218" t="s">
        <v>292</v>
      </c>
      <c r="B188" s="204"/>
      <c r="C188" s="118" t="s">
        <v>870</v>
      </c>
      <c r="D188" s="28" t="s">
        <v>340</v>
      </c>
      <c r="E188" s="28">
        <v>9</v>
      </c>
      <c r="G188" s="28">
        <f>4*(18-9)</f>
        <v>36</v>
      </c>
      <c r="H188" s="28">
        <v>28</v>
      </c>
      <c r="I188" s="26">
        <f>H188-E188</f>
        <v>19</v>
      </c>
      <c r="J188" s="28">
        <v>40</v>
      </c>
      <c r="K188" s="28">
        <v>0.25</v>
      </c>
      <c r="S188" t="s">
        <v>293</v>
      </c>
    </row>
    <row r="189" spans="1:19">
      <c r="A189" s="218"/>
      <c r="B189" s="204"/>
      <c r="L189" t="s">
        <v>339</v>
      </c>
      <c r="S189" t="s">
        <v>338</v>
      </c>
    </row>
    <row r="190" spans="1:19" ht="16.5" customHeight="1">
      <c r="A190" s="218"/>
      <c r="B190" s="204"/>
    </row>
    <row r="191" spans="1:19">
      <c r="A191" s="218"/>
      <c r="B191" s="204"/>
    </row>
    <row r="192" spans="1:19">
      <c r="A192" s="218" t="s">
        <v>194</v>
      </c>
      <c r="B192" s="204"/>
      <c r="C192" s="118" t="s">
        <v>196</v>
      </c>
      <c r="D192" s="28" t="s">
        <v>300</v>
      </c>
      <c r="E192" s="28">
        <v>5</v>
      </c>
      <c r="G192" s="28">
        <v>90</v>
      </c>
      <c r="H192" s="28">
        <v>25</v>
      </c>
      <c r="I192" s="26">
        <f>H192-E192</f>
        <v>20</v>
      </c>
      <c r="J192" s="28">
        <v>38</v>
      </c>
      <c r="S192" s="1" t="s">
        <v>195</v>
      </c>
    </row>
    <row r="193" spans="1:19">
      <c r="A193" s="218"/>
      <c r="B193" s="204"/>
      <c r="C193" s="118" t="s">
        <v>871</v>
      </c>
    </row>
    <row r="194" spans="1:19">
      <c r="A194" s="218"/>
      <c r="B194" s="204"/>
    </row>
    <row r="195" spans="1:19">
      <c r="A195" s="218" t="s">
        <v>204</v>
      </c>
      <c r="B195" s="204"/>
      <c r="C195" s="118" t="s">
        <v>872</v>
      </c>
      <c r="D195" s="28" t="s">
        <v>300</v>
      </c>
      <c r="E195" s="28">
        <v>5</v>
      </c>
      <c r="H195" s="28">
        <v>25</v>
      </c>
      <c r="I195" s="26">
        <f>H195-E195</f>
        <v>20</v>
      </c>
      <c r="J195" s="28">
        <v>40</v>
      </c>
      <c r="K195" s="28">
        <v>1.5</v>
      </c>
      <c r="S195" t="s">
        <v>205</v>
      </c>
    </row>
    <row r="196" spans="1:19">
      <c r="A196" s="218"/>
      <c r="B196" s="204"/>
      <c r="E196" s="202">
        <v>5</v>
      </c>
      <c r="G196" s="28">
        <f>(50*0.09)*15</f>
        <v>67.5</v>
      </c>
      <c r="H196" s="202" t="s">
        <v>206</v>
      </c>
      <c r="J196" s="28" t="s">
        <v>207</v>
      </c>
    </row>
    <row r="197" spans="1:19">
      <c r="A197" s="218"/>
      <c r="B197" s="204"/>
      <c r="E197" s="28" t="s">
        <v>208</v>
      </c>
      <c r="G197" s="202" t="s">
        <v>209</v>
      </c>
    </row>
    <row r="198" spans="1:19">
      <c r="A198" s="218"/>
      <c r="B198" s="204"/>
    </row>
    <row r="199" spans="1:19">
      <c r="A199" s="218"/>
      <c r="B199" s="204"/>
    </row>
    <row r="200" spans="1:19">
      <c r="A200" s="218" t="s">
        <v>288</v>
      </c>
      <c r="B200" s="204"/>
      <c r="C200" s="118" t="s">
        <v>869</v>
      </c>
      <c r="H200" s="28">
        <v>35</v>
      </c>
    </row>
    <row r="201" spans="1:19">
      <c r="A201" s="218"/>
      <c r="B201" s="204"/>
    </row>
    <row r="202" spans="1:19">
      <c r="A202" s="218"/>
      <c r="B202" s="204"/>
    </row>
    <row r="203" spans="1:19">
      <c r="A203" s="218" t="s">
        <v>179</v>
      </c>
      <c r="B203" s="204"/>
      <c r="C203" s="118" t="s">
        <v>865</v>
      </c>
      <c r="D203" s="28" t="s">
        <v>223</v>
      </c>
      <c r="E203" s="28">
        <v>14.4</v>
      </c>
      <c r="G203" s="207">
        <f>(144/24)*(25-14.4)</f>
        <v>63.599999999999994</v>
      </c>
      <c r="H203" s="28">
        <v>30</v>
      </c>
      <c r="I203" s="26">
        <f>H203-E203</f>
        <v>15.6</v>
      </c>
      <c r="J203" s="28">
        <v>37</v>
      </c>
      <c r="K203" s="28">
        <v>0.2</v>
      </c>
      <c r="P203">
        <v>50</v>
      </c>
      <c r="S203" t="s">
        <v>224</v>
      </c>
    </row>
    <row r="204" spans="1:19">
      <c r="A204" s="218"/>
      <c r="B204" s="204"/>
      <c r="L204" t="s">
        <v>226</v>
      </c>
      <c r="M204" s="1" t="s">
        <v>227</v>
      </c>
      <c r="S204" t="s">
        <v>225</v>
      </c>
    </row>
    <row r="205" spans="1:19" ht="1.5" hidden="1" customHeight="1">
      <c r="K205" s="203"/>
    </row>
    <row r="207" spans="1:19" ht="18.75">
      <c r="A207" s="125" t="s">
        <v>1117</v>
      </c>
      <c r="B207" s="201"/>
    </row>
    <row r="208" spans="1:19">
      <c r="A208" s="218" t="s">
        <v>232</v>
      </c>
      <c r="B208" s="204"/>
      <c r="C208" s="118" t="s">
        <v>233</v>
      </c>
      <c r="D208" s="28" t="s">
        <v>337</v>
      </c>
      <c r="E208" s="28">
        <v>11.5</v>
      </c>
      <c r="G208" s="28">
        <f>(0.13*50)*(20-11.5)</f>
        <v>55.25</v>
      </c>
      <c r="H208" s="28">
        <v>26</v>
      </c>
      <c r="I208" s="26">
        <f>H208-E208</f>
        <v>14.5</v>
      </c>
      <c r="J208" s="28">
        <v>34.5</v>
      </c>
      <c r="S208" t="s">
        <v>234</v>
      </c>
    </row>
    <row r="209" spans="1:19">
      <c r="S209" s="16" t="s">
        <v>336</v>
      </c>
    </row>
    <row r="210" spans="1:19">
      <c r="S210" s="16"/>
    </row>
    <row r="211" spans="1:19">
      <c r="A211" s="126" t="s">
        <v>882</v>
      </c>
      <c r="C211" s="118" t="s">
        <v>240</v>
      </c>
      <c r="D211" s="28" t="s">
        <v>241</v>
      </c>
      <c r="E211" s="28">
        <v>-2</v>
      </c>
      <c r="H211" s="28">
        <v>21</v>
      </c>
      <c r="I211" s="28">
        <f>H211-(E211)</f>
        <v>23</v>
      </c>
      <c r="J211" s="28">
        <v>40</v>
      </c>
      <c r="S211" t="s">
        <v>242</v>
      </c>
    </row>
    <row r="212" spans="1:19">
      <c r="C212" s="28" t="s">
        <v>873</v>
      </c>
    </row>
    <row r="213" spans="1:19" ht="30">
      <c r="A213" s="126" t="s">
        <v>883</v>
      </c>
      <c r="D213" s="28" t="s">
        <v>241</v>
      </c>
      <c r="E213" s="28">
        <v>0</v>
      </c>
      <c r="J213" s="28">
        <v>45</v>
      </c>
    </row>
    <row r="216" spans="1:19">
      <c r="A216" s="218" t="s">
        <v>243</v>
      </c>
      <c r="C216" s="118" t="s">
        <v>246</v>
      </c>
      <c r="D216" s="28" t="s">
        <v>330</v>
      </c>
      <c r="E216" s="28">
        <v>1</v>
      </c>
      <c r="G216" s="28">
        <v>140</v>
      </c>
      <c r="S216" t="s">
        <v>245</v>
      </c>
    </row>
    <row r="217" spans="1:19">
      <c r="A217" s="218" t="s">
        <v>244</v>
      </c>
      <c r="C217" s="118" t="s">
        <v>246</v>
      </c>
      <c r="D217" s="28" t="s">
        <v>330</v>
      </c>
      <c r="E217" s="28">
        <v>1</v>
      </c>
      <c r="G217" s="28">
        <v>140</v>
      </c>
      <c r="S217" t="s">
        <v>331</v>
      </c>
    </row>
    <row r="218" spans="1:19">
      <c r="A218" s="126" t="s">
        <v>884</v>
      </c>
      <c r="C218" s="118" t="s">
        <v>246</v>
      </c>
      <c r="D218" s="28" t="s">
        <v>300</v>
      </c>
      <c r="E218" s="28">
        <v>0</v>
      </c>
      <c r="G218" s="28">
        <v>150</v>
      </c>
      <c r="S218" s="21" t="s">
        <v>332</v>
      </c>
    </row>
    <row r="219" spans="1:19">
      <c r="C219" s="28" t="s">
        <v>874</v>
      </c>
    </row>
    <row r="220" spans="1:19">
      <c r="C220" s="118" t="s">
        <v>315</v>
      </c>
      <c r="K220" s="28">
        <v>0.8</v>
      </c>
      <c r="S220" t="s">
        <v>316</v>
      </c>
    </row>
    <row r="225" spans="1:19">
      <c r="A225" s="126" t="s">
        <v>885</v>
      </c>
      <c r="C225" s="118" t="s">
        <v>250</v>
      </c>
      <c r="D225" s="28" t="s">
        <v>253</v>
      </c>
      <c r="E225" s="28">
        <v>5</v>
      </c>
      <c r="S225" t="s">
        <v>254</v>
      </c>
    </row>
    <row r="226" spans="1:19">
      <c r="A226" s="218" t="s">
        <v>247</v>
      </c>
      <c r="C226" s="118" t="s">
        <v>250</v>
      </c>
      <c r="D226" s="28" t="s">
        <v>334</v>
      </c>
      <c r="E226" s="28">
        <v>10</v>
      </c>
      <c r="S226" t="s">
        <v>333</v>
      </c>
    </row>
    <row r="227" spans="1:19">
      <c r="A227" s="218" t="s">
        <v>248</v>
      </c>
      <c r="C227" s="118" t="s">
        <v>250</v>
      </c>
      <c r="D227" s="28" t="s">
        <v>296</v>
      </c>
      <c r="J227" s="28">
        <v>40</v>
      </c>
      <c r="S227" t="s">
        <v>335</v>
      </c>
    </row>
    <row r="228" spans="1:19">
      <c r="A228" s="218" t="s">
        <v>249</v>
      </c>
      <c r="C228" s="118" t="s">
        <v>250</v>
      </c>
      <c r="D228" s="28" t="s">
        <v>328</v>
      </c>
    </row>
    <row r="229" spans="1:19">
      <c r="A229" s="218"/>
    </row>
    <row r="230" spans="1:19">
      <c r="A230" s="218"/>
    </row>
    <row r="231" spans="1:19">
      <c r="A231" s="218"/>
    </row>
    <row r="232" spans="1:19">
      <c r="A232" s="218" t="s">
        <v>256</v>
      </c>
      <c r="C232" s="118" t="s">
        <v>875</v>
      </c>
      <c r="D232" s="28" t="s">
        <v>300</v>
      </c>
      <c r="E232" s="28">
        <v>10</v>
      </c>
      <c r="G232" s="28">
        <f>(15*(18.3-10))</f>
        <v>124.50000000000001</v>
      </c>
      <c r="S232" t="s">
        <v>259</v>
      </c>
    </row>
    <row r="233" spans="1:19">
      <c r="A233" s="218"/>
      <c r="G233" s="28" t="s">
        <v>258</v>
      </c>
      <c r="S233" t="s">
        <v>260</v>
      </c>
    </row>
    <row r="234" spans="1:19">
      <c r="A234" s="218"/>
      <c r="S234" t="s">
        <v>261</v>
      </c>
    </row>
    <row r="235" spans="1:19">
      <c r="A235" s="218"/>
    </row>
    <row r="236" spans="1:19">
      <c r="A236" s="218" t="s">
        <v>262</v>
      </c>
      <c r="C236" s="118" t="s">
        <v>876</v>
      </c>
      <c r="D236" s="28" t="s">
        <v>300</v>
      </c>
      <c r="E236" s="202" t="s">
        <v>264</v>
      </c>
      <c r="S236" t="s">
        <v>263</v>
      </c>
    </row>
    <row r="237" spans="1:19">
      <c r="A237" s="126" t="s">
        <v>888</v>
      </c>
    </row>
    <row r="239" spans="1:19">
      <c r="A239" s="218" t="s">
        <v>266</v>
      </c>
      <c r="C239" s="118" t="s">
        <v>269</v>
      </c>
      <c r="D239" s="213" t="s">
        <v>276</v>
      </c>
      <c r="E239" s="28">
        <v>5</v>
      </c>
      <c r="G239" s="207">
        <f>(22*(15-5))/24</f>
        <v>9.1666666666666661</v>
      </c>
      <c r="J239" s="28">
        <v>45</v>
      </c>
      <c r="S239" t="s">
        <v>277</v>
      </c>
    </row>
    <row r="240" spans="1:19">
      <c r="A240" s="243" t="s">
        <v>889</v>
      </c>
      <c r="S240" s="15" t="s">
        <v>278</v>
      </c>
    </row>
    <row r="241" spans="1:19">
      <c r="A241" s="218"/>
      <c r="S241" s="15"/>
    </row>
    <row r="242" spans="1:19">
      <c r="A242" s="218" t="s">
        <v>265</v>
      </c>
      <c r="C242" s="118" t="s">
        <v>269</v>
      </c>
      <c r="D242" s="213" t="s">
        <v>276</v>
      </c>
      <c r="E242" s="28">
        <v>3</v>
      </c>
      <c r="G242" s="207">
        <f>(18*(15-3))/24</f>
        <v>9</v>
      </c>
      <c r="J242" s="28">
        <v>40</v>
      </c>
      <c r="S242" s="15" t="s">
        <v>280</v>
      </c>
    </row>
    <row r="243" spans="1:19">
      <c r="A243" s="243" t="s">
        <v>890</v>
      </c>
      <c r="S243" s="19" t="s">
        <v>279</v>
      </c>
    </row>
    <row r="244" spans="1:19">
      <c r="A244" s="218"/>
      <c r="S244" s="15"/>
    </row>
    <row r="245" spans="1:19">
      <c r="A245" s="218" t="s">
        <v>267</v>
      </c>
      <c r="C245" s="118" t="s">
        <v>269</v>
      </c>
      <c r="D245" s="28" t="s">
        <v>257</v>
      </c>
      <c r="J245" s="28">
        <v>43</v>
      </c>
      <c r="K245" s="28">
        <v>2</v>
      </c>
      <c r="S245" s="15" t="s">
        <v>281</v>
      </c>
    </row>
    <row r="246" spans="1:19">
      <c r="A246" s="126" t="s">
        <v>268</v>
      </c>
      <c r="S246" s="15"/>
    </row>
    <row r="247" spans="1:19">
      <c r="S247" s="15"/>
    </row>
    <row r="248" spans="1:19">
      <c r="S248" s="15"/>
    </row>
    <row r="249" spans="1:19">
      <c r="A249" s="218" t="s">
        <v>283</v>
      </c>
      <c r="C249" s="118" t="s">
        <v>269</v>
      </c>
      <c r="D249" s="28" t="s">
        <v>257</v>
      </c>
      <c r="J249" s="28">
        <v>43</v>
      </c>
      <c r="S249" s="19" t="s">
        <v>282</v>
      </c>
    </row>
    <row r="250" spans="1:19">
      <c r="A250" s="126" t="s">
        <v>270</v>
      </c>
      <c r="S250" s="15"/>
    </row>
    <row r="251" spans="1:19">
      <c r="S251" s="15"/>
    </row>
    <row r="252" spans="1:19">
      <c r="S252" s="15"/>
    </row>
    <row r="253" spans="1:19">
      <c r="A253" s="218" t="s">
        <v>273</v>
      </c>
      <c r="B253" s="204"/>
      <c r="C253" s="118" t="s">
        <v>269</v>
      </c>
      <c r="D253" s="28" t="s">
        <v>300</v>
      </c>
      <c r="K253" s="28">
        <v>2</v>
      </c>
      <c r="S253" s="15" t="s">
        <v>284</v>
      </c>
    </row>
    <row r="254" spans="1:19">
      <c r="A254" s="126" t="s">
        <v>274</v>
      </c>
      <c r="S254" s="15"/>
    </row>
    <row r="255" spans="1:19">
      <c r="S255" s="15"/>
    </row>
    <row r="256" spans="1:19">
      <c r="A256" s="218" t="s">
        <v>271</v>
      </c>
      <c r="C256" s="118" t="s">
        <v>272</v>
      </c>
      <c r="D256" s="28" t="s">
        <v>286</v>
      </c>
      <c r="E256" s="28">
        <v>1.5</v>
      </c>
      <c r="G256" s="28">
        <f>10*(16-E256)</f>
        <v>145</v>
      </c>
      <c r="H256" s="28">
        <v>20</v>
      </c>
      <c r="I256" s="28">
        <f>H256-E256</f>
        <v>18.5</v>
      </c>
      <c r="J256" s="28">
        <v>40</v>
      </c>
      <c r="S256" s="15" t="s">
        <v>285</v>
      </c>
    </row>
    <row r="257" spans="1:19">
      <c r="A257" s="126" t="s">
        <v>878</v>
      </c>
      <c r="S257" s="15"/>
    </row>
    <row r="258" spans="1:19">
      <c r="S258" s="15"/>
    </row>
    <row r="259" spans="1:19">
      <c r="A259" s="218" t="s">
        <v>275</v>
      </c>
      <c r="B259" s="204"/>
      <c r="C259" s="118" t="s">
        <v>272</v>
      </c>
      <c r="D259" s="28" t="s">
        <v>286</v>
      </c>
      <c r="E259" s="28">
        <v>1.4</v>
      </c>
      <c r="H259" s="28">
        <v>28</v>
      </c>
      <c r="I259" s="28">
        <f>H259-E259</f>
        <v>26.6</v>
      </c>
      <c r="J259" s="28">
        <v>46</v>
      </c>
      <c r="S259" s="15" t="s">
        <v>287</v>
      </c>
    </row>
    <row r="260" spans="1:19">
      <c r="A260" s="126" t="s">
        <v>879</v>
      </c>
      <c r="S260" s="15"/>
    </row>
    <row r="262" spans="1:19">
      <c r="A262" s="218" t="s">
        <v>289</v>
      </c>
      <c r="B262" s="204"/>
      <c r="C262" s="118" t="s">
        <v>891</v>
      </c>
      <c r="D262" s="28" t="s">
        <v>324</v>
      </c>
      <c r="E262" s="28" t="s">
        <v>290</v>
      </c>
      <c r="G262" s="28" t="s">
        <v>354</v>
      </c>
      <c r="H262" s="28">
        <v>7</v>
      </c>
      <c r="I262" s="202" t="s">
        <v>353</v>
      </c>
      <c r="J262" s="28">
        <v>14</v>
      </c>
      <c r="L262" s="15"/>
      <c r="S262" t="s">
        <v>291</v>
      </c>
    </row>
    <row r="263" spans="1:19">
      <c r="A263" s="126" t="s">
        <v>309</v>
      </c>
      <c r="D263" s="28" t="s">
        <v>326</v>
      </c>
      <c r="E263" s="28">
        <v>0</v>
      </c>
      <c r="G263" s="28">
        <v>70</v>
      </c>
      <c r="H263" s="28">
        <v>7</v>
      </c>
      <c r="I263" s="28">
        <v>7</v>
      </c>
      <c r="L263" s="15"/>
      <c r="S263" t="s">
        <v>325</v>
      </c>
    </row>
    <row r="264" spans="1:19">
      <c r="L264" s="15"/>
    </row>
    <row r="265" spans="1:19">
      <c r="L265" s="15"/>
    </row>
    <row r="266" spans="1:19">
      <c r="A266" s="218" t="s">
        <v>312</v>
      </c>
      <c r="B266" s="204"/>
      <c r="C266" s="118" t="s">
        <v>892</v>
      </c>
      <c r="D266" s="28" t="s">
        <v>324</v>
      </c>
      <c r="E266" s="28">
        <v>0.28000000000000003</v>
      </c>
      <c r="F266" s="28">
        <v>0.19</v>
      </c>
      <c r="G266" s="28">
        <v>130</v>
      </c>
      <c r="S266" t="s">
        <v>310</v>
      </c>
    </row>
    <row r="267" spans="1:19">
      <c r="A267" s="126" t="s">
        <v>308</v>
      </c>
      <c r="D267" s="28" t="s">
        <v>326</v>
      </c>
      <c r="G267" s="28" t="s">
        <v>255</v>
      </c>
      <c r="H267" s="28" t="s">
        <v>314</v>
      </c>
      <c r="S267" t="s">
        <v>327</v>
      </c>
    </row>
    <row r="270" spans="1:19">
      <c r="A270" s="218" t="s">
        <v>473</v>
      </c>
      <c r="B270" s="204"/>
      <c r="C270" s="118" t="s">
        <v>474</v>
      </c>
      <c r="E270" s="28">
        <v>-2.6</v>
      </c>
      <c r="H270" s="28">
        <v>12</v>
      </c>
      <c r="J270" s="28">
        <v>35</v>
      </c>
    </row>
    <row r="271" spans="1:19">
      <c r="A271" s="126" t="s">
        <v>880</v>
      </c>
    </row>
    <row r="274" spans="1:19">
      <c r="A274" s="218" t="s">
        <v>311</v>
      </c>
      <c r="B274" s="204"/>
      <c r="C274" s="118" t="s">
        <v>892</v>
      </c>
      <c r="D274" s="28" t="s">
        <v>328</v>
      </c>
      <c r="E274" s="28">
        <v>0.12</v>
      </c>
      <c r="F274" s="28">
        <v>6.4000000000000001E-2</v>
      </c>
      <c r="H274" s="28" t="s">
        <v>329</v>
      </c>
      <c r="S274" t="s">
        <v>310</v>
      </c>
    </row>
    <row r="275" spans="1:19">
      <c r="A275" s="126" t="s">
        <v>313</v>
      </c>
    </row>
    <row r="278" spans="1:19" ht="18.75">
      <c r="A278" s="219"/>
      <c r="B278" s="205"/>
    </row>
    <row r="279" spans="1:19" s="5" customFormat="1" ht="18.75">
      <c r="A279" s="242" t="s">
        <v>1118</v>
      </c>
      <c r="B279" s="191"/>
      <c r="C279" s="175"/>
      <c r="D279" s="32"/>
      <c r="E279" s="214"/>
      <c r="F279" s="32"/>
      <c r="G279" s="214"/>
      <c r="H279" s="31"/>
      <c r="I279" s="31"/>
      <c r="J279" s="31"/>
      <c r="K279" s="200"/>
      <c r="L279" s="6"/>
      <c r="M279" s="6"/>
      <c r="O279" s="7"/>
    </row>
    <row r="280" spans="1:19">
      <c r="A280" s="126" t="s">
        <v>469</v>
      </c>
      <c r="B280" s="215" t="s">
        <v>470</v>
      </c>
      <c r="C280" s="118" t="s">
        <v>471</v>
      </c>
    </row>
    <row r="281" spans="1:19" ht="30">
      <c r="A281" s="126" t="s">
        <v>593</v>
      </c>
      <c r="E281" s="28">
        <v>-0.5</v>
      </c>
      <c r="G281" s="28">
        <v>129</v>
      </c>
      <c r="H281" s="28">
        <v>18</v>
      </c>
      <c r="J281" s="28">
        <v>26</v>
      </c>
      <c r="S281" t="s">
        <v>592</v>
      </c>
    </row>
    <row r="282" spans="1:19" ht="18.75">
      <c r="A282" s="219"/>
      <c r="B282" s="172"/>
      <c r="E282" s="202"/>
      <c r="G282" s="202"/>
    </row>
    <row r="283" spans="1:19">
      <c r="A283" s="126" t="s">
        <v>841</v>
      </c>
      <c r="B283" s="215" t="s">
        <v>638</v>
      </c>
      <c r="C283" s="216" t="s">
        <v>784</v>
      </c>
      <c r="E283" s="202">
        <v>0.5</v>
      </c>
      <c r="G283" s="202">
        <v>12</v>
      </c>
    </row>
    <row r="284" spans="1:19" ht="30">
      <c r="A284" s="126" t="s">
        <v>840</v>
      </c>
      <c r="B284" s="172"/>
    </row>
    <row r="285" spans="1:19">
      <c r="A285" s="126" t="s">
        <v>542</v>
      </c>
      <c r="B285" s="215" t="s">
        <v>543</v>
      </c>
      <c r="C285" s="118" t="s">
        <v>862</v>
      </c>
      <c r="E285" s="28">
        <v>-4.5</v>
      </c>
      <c r="G285" s="28">
        <v>30</v>
      </c>
    </row>
    <row r="286" spans="1:19">
      <c r="B286" s="172"/>
    </row>
    <row r="287" spans="1:19">
      <c r="A287" s="223" t="s">
        <v>680</v>
      </c>
      <c r="B287" s="215" t="s">
        <v>681</v>
      </c>
      <c r="C287" s="118" t="s">
        <v>844</v>
      </c>
      <c r="N287">
        <v>2.5000000000000001E-3</v>
      </c>
      <c r="S287" t="s">
        <v>212</v>
      </c>
    </row>
    <row r="288" spans="1:19">
      <c r="A288" s="218"/>
      <c r="B288" s="172"/>
    </row>
    <row r="289" spans="1:20" ht="18" customHeight="1">
      <c r="A289" s="126" t="s">
        <v>842</v>
      </c>
      <c r="B289" s="215" t="s">
        <v>658</v>
      </c>
      <c r="C289" s="216" t="s">
        <v>784</v>
      </c>
      <c r="E289" s="202">
        <v>3.5</v>
      </c>
      <c r="G289" s="202">
        <v>14</v>
      </c>
      <c r="T289" t="s">
        <v>669</v>
      </c>
    </row>
    <row r="290" spans="1:20">
      <c r="A290" s="218"/>
      <c r="B290" s="172"/>
      <c r="E290" s="202"/>
      <c r="G290" s="202"/>
    </row>
    <row r="291" spans="1:20" ht="30">
      <c r="A291" s="126" t="s">
        <v>843</v>
      </c>
      <c r="B291" s="215" t="s">
        <v>659</v>
      </c>
      <c r="C291" s="216" t="s">
        <v>784</v>
      </c>
      <c r="E291" s="202">
        <v>1.5</v>
      </c>
      <c r="G291" s="202">
        <v>38</v>
      </c>
    </row>
    <row r="292" spans="1:20">
      <c r="B292" s="172"/>
      <c r="C292" s="216" t="s">
        <v>784</v>
      </c>
      <c r="E292" s="202">
        <v>9</v>
      </c>
      <c r="G292" s="202">
        <v>35</v>
      </c>
    </row>
    <row r="293" spans="1:20">
      <c r="A293" s="218"/>
      <c r="B293" s="172"/>
    </row>
    <row r="294" spans="1:20">
      <c r="A294" s="126" t="s">
        <v>670</v>
      </c>
      <c r="B294" s="215" t="s">
        <v>663</v>
      </c>
      <c r="C294" s="216" t="s">
        <v>784</v>
      </c>
      <c r="E294" s="202">
        <v>1.8</v>
      </c>
      <c r="G294" s="202">
        <v>86</v>
      </c>
      <c r="T294" t="s">
        <v>671</v>
      </c>
    </row>
    <row r="295" spans="1:20">
      <c r="B295" s="172"/>
    </row>
    <row r="296" spans="1:20">
      <c r="A296" s="218"/>
      <c r="B296" s="172"/>
      <c r="E296" s="202"/>
      <c r="G296" s="202"/>
    </row>
    <row r="297" spans="1:20">
      <c r="A297" s="126" t="s">
        <v>672</v>
      </c>
      <c r="B297" s="215" t="s">
        <v>661</v>
      </c>
      <c r="C297" s="216" t="s">
        <v>784</v>
      </c>
      <c r="E297" s="202">
        <v>1.5</v>
      </c>
      <c r="G297" s="202">
        <v>85</v>
      </c>
    </row>
    <row r="298" spans="1:20">
      <c r="B298" s="172"/>
    </row>
    <row r="299" spans="1:20">
      <c r="A299" t="s">
        <v>860</v>
      </c>
      <c r="B299" s="215" t="s">
        <v>664</v>
      </c>
      <c r="C299" s="216" t="s">
        <v>784</v>
      </c>
      <c r="E299" s="202">
        <v>10.3</v>
      </c>
      <c r="G299" s="202">
        <v>17</v>
      </c>
    </row>
    <row r="300" spans="1:20">
      <c r="B300" s="172"/>
    </row>
    <row r="301" spans="1:20">
      <c r="A301" s="126" t="s">
        <v>886</v>
      </c>
      <c r="B301" s="215" t="s">
        <v>665</v>
      </c>
      <c r="C301" s="216" t="s">
        <v>784</v>
      </c>
      <c r="E301" s="202">
        <v>4.4000000000000004</v>
      </c>
      <c r="G301" s="202">
        <v>46</v>
      </c>
    </row>
    <row r="302" spans="1:20">
      <c r="B302" s="172"/>
    </row>
    <row r="303" spans="1:20">
      <c r="A303" s="126" t="s">
        <v>887</v>
      </c>
      <c r="B303" s="236" t="s">
        <v>660</v>
      </c>
      <c r="C303" s="216" t="s">
        <v>784</v>
      </c>
      <c r="E303" s="202">
        <v>1.4</v>
      </c>
      <c r="G303" s="202">
        <v>71</v>
      </c>
    </row>
    <row r="304" spans="1:20">
      <c r="A304" s="218"/>
      <c r="B304" s="172"/>
      <c r="E304" s="202"/>
      <c r="G304" s="202"/>
    </row>
    <row r="305" spans="1:14">
      <c r="A305" s="126" t="s">
        <v>673</v>
      </c>
      <c r="B305" s="215" t="s">
        <v>666</v>
      </c>
      <c r="C305" s="216" t="s">
        <v>784</v>
      </c>
      <c r="E305" s="202">
        <v>7.2</v>
      </c>
      <c r="G305" s="202">
        <v>29</v>
      </c>
    </row>
    <row r="306" spans="1:14">
      <c r="B306" s="172"/>
    </row>
    <row r="307" spans="1:14">
      <c r="A307" s="218"/>
      <c r="B307" s="172"/>
      <c r="E307" s="202"/>
      <c r="G307" s="202"/>
    </row>
    <row r="308" spans="1:14">
      <c r="B308" s="172"/>
    </row>
    <row r="309" spans="1:14" ht="15.75">
      <c r="A309" s="222"/>
      <c r="B309" s="172"/>
    </row>
    <row r="310" spans="1:14">
      <c r="B310" s="172"/>
      <c r="N310" t="s">
        <v>472</v>
      </c>
    </row>
  </sheetData>
  <pageMargins left="0.70866141732283472" right="0.70866141732283472" top="0.74803149606299213" bottom="0.74803149606299213" header="0.31496062992125984" footer="0.31496062992125984"/>
  <pageSetup paperSize="9" scale="75" fitToHeight="4"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P262"/>
  <sheetViews>
    <sheetView workbookViewId="0">
      <pane xSplit="1" ySplit="1" topLeftCell="B2" activePane="bottomRight" state="frozen"/>
      <selection pane="topRight" activeCell="C1" sqref="C1"/>
      <selection pane="bottomLeft" activeCell="A2" sqref="A2"/>
      <selection pane="bottomRight" activeCell="J109" sqref="J109"/>
    </sheetView>
  </sheetViews>
  <sheetFormatPr baseColWidth="10" defaultRowHeight="15"/>
  <cols>
    <col min="1" max="1" width="18.7109375" style="47" customWidth="1"/>
    <col min="2" max="2" width="21" style="57" customWidth="1"/>
    <col min="3" max="3" width="18.28515625" style="36" customWidth="1"/>
    <col min="4" max="4" width="29.5703125" style="114" customWidth="1"/>
    <col min="5" max="8" width="11.42578125" style="63"/>
    <col min="9" max="9" width="11.42578125" style="65"/>
    <col min="10" max="10" width="11.42578125" style="63"/>
    <col min="11" max="13" width="11.42578125" style="68"/>
    <col min="14" max="14" width="17.28515625" style="118" customWidth="1"/>
    <col min="15" max="15" width="17.140625" style="28" customWidth="1"/>
    <col min="16" max="16" width="20.85546875" style="28" customWidth="1"/>
  </cols>
  <sheetData>
    <row r="1" spans="1:16" s="24" customFormat="1" ht="32.25" thickTop="1" thickBot="1">
      <c r="A1" s="44" t="s">
        <v>40</v>
      </c>
      <c r="B1" s="54" t="s">
        <v>728</v>
      </c>
      <c r="C1" s="89" t="s">
        <v>68</v>
      </c>
      <c r="D1" s="99" t="s">
        <v>35</v>
      </c>
      <c r="E1" s="138" t="s">
        <v>786</v>
      </c>
      <c r="F1" s="60" t="s">
        <v>91</v>
      </c>
      <c r="G1" s="137" t="s">
        <v>787</v>
      </c>
      <c r="H1" s="60" t="s">
        <v>32</v>
      </c>
      <c r="I1" s="61" t="s">
        <v>34</v>
      </c>
      <c r="J1" s="60" t="s">
        <v>192</v>
      </c>
      <c r="K1" s="62" t="s">
        <v>43</v>
      </c>
      <c r="L1" s="60" t="s">
        <v>55</v>
      </c>
      <c r="M1" s="138" t="s">
        <v>801</v>
      </c>
      <c r="N1" s="25" t="s">
        <v>86</v>
      </c>
      <c r="O1" s="30" t="s">
        <v>87</v>
      </c>
      <c r="P1" s="30" t="s">
        <v>94</v>
      </c>
    </row>
    <row r="2" spans="1:16" s="5" customFormat="1" ht="19.5" thickTop="1">
      <c r="A2" s="45" t="s">
        <v>682</v>
      </c>
      <c r="B2" s="55"/>
      <c r="C2" s="36"/>
      <c r="D2" s="108"/>
      <c r="E2" s="63"/>
      <c r="F2" s="64"/>
      <c r="G2" s="63"/>
      <c r="H2" s="63"/>
      <c r="I2" s="65"/>
      <c r="J2" s="63"/>
      <c r="K2" s="66"/>
      <c r="L2" s="67"/>
      <c r="M2" s="67"/>
      <c r="N2" s="175"/>
      <c r="O2" s="32"/>
      <c r="P2" s="32"/>
    </row>
    <row r="3" spans="1:16" ht="30">
      <c r="A3" s="46" t="s">
        <v>514</v>
      </c>
      <c r="B3" s="56" t="s">
        <v>685</v>
      </c>
      <c r="C3" s="37" t="s">
        <v>687</v>
      </c>
      <c r="D3" s="109" t="s">
        <v>688</v>
      </c>
      <c r="E3" s="63">
        <v>1</v>
      </c>
      <c r="F3" s="64"/>
      <c r="G3" s="68" t="s">
        <v>689</v>
      </c>
      <c r="L3" s="68">
        <v>0.4</v>
      </c>
      <c r="M3" s="68">
        <v>73</v>
      </c>
    </row>
    <row r="4" spans="1:16" ht="30">
      <c r="C4" s="38" t="s">
        <v>692</v>
      </c>
      <c r="D4" s="109" t="s">
        <v>45</v>
      </c>
      <c r="E4" s="64">
        <v>1</v>
      </c>
      <c r="F4" s="64"/>
      <c r="G4" s="64">
        <v>22</v>
      </c>
      <c r="L4" s="70"/>
      <c r="M4" s="70"/>
    </row>
    <row r="5" spans="1:16" ht="30">
      <c r="A5" s="48"/>
      <c r="B5" s="56"/>
      <c r="C5" s="37" t="s">
        <v>690</v>
      </c>
      <c r="D5" s="109" t="s">
        <v>693</v>
      </c>
      <c r="E5" s="70" t="s">
        <v>691</v>
      </c>
      <c r="F5" s="64"/>
      <c r="G5" s="64"/>
      <c r="L5" s="70"/>
      <c r="M5" s="70"/>
    </row>
    <row r="6" spans="1:16" ht="30">
      <c r="C6" s="38" t="s">
        <v>744</v>
      </c>
      <c r="D6" s="109"/>
      <c r="E6" s="64"/>
      <c r="F6" s="64"/>
      <c r="G6" s="64"/>
      <c r="K6" s="68">
        <v>2.9</v>
      </c>
      <c r="L6" s="70"/>
      <c r="M6" s="70"/>
    </row>
    <row r="7" spans="1:16">
      <c r="A7" s="49"/>
      <c r="C7" s="36" t="s">
        <v>520</v>
      </c>
      <c r="D7" s="109"/>
      <c r="E7" s="64"/>
      <c r="F7" s="64"/>
      <c r="J7" s="63">
        <v>30</v>
      </c>
    </row>
    <row r="8" spans="1:16">
      <c r="A8" s="49"/>
      <c r="C8" s="36" t="s">
        <v>397</v>
      </c>
      <c r="D8" s="109" t="s">
        <v>60</v>
      </c>
      <c r="E8" s="64"/>
      <c r="F8" s="64"/>
      <c r="L8" s="68">
        <v>2.6</v>
      </c>
      <c r="M8" s="68">
        <v>78</v>
      </c>
    </row>
    <row r="9" spans="1:16">
      <c r="D9" s="109"/>
    </row>
    <row r="10" spans="1:16" ht="30">
      <c r="A10" s="46" t="s">
        <v>516</v>
      </c>
      <c r="B10" s="56" t="s">
        <v>703</v>
      </c>
      <c r="C10" s="38" t="s">
        <v>707</v>
      </c>
      <c r="D10" s="109" t="s">
        <v>46</v>
      </c>
      <c r="E10" s="64">
        <v>1.2</v>
      </c>
      <c r="G10" s="63">
        <v>21</v>
      </c>
      <c r="K10" s="68">
        <v>2.4</v>
      </c>
    </row>
    <row r="11" spans="1:16">
      <c r="C11" s="38"/>
      <c r="D11" s="109"/>
      <c r="E11" s="70"/>
    </row>
    <row r="12" spans="1:16">
      <c r="A12" s="49"/>
      <c r="D12" s="109"/>
      <c r="E12" s="64"/>
    </row>
    <row r="13" spans="1:16">
      <c r="A13" s="46" t="s">
        <v>517</v>
      </c>
      <c r="B13" s="56" t="s">
        <v>686</v>
      </c>
      <c r="C13" s="36" t="s">
        <v>178</v>
      </c>
      <c r="D13" s="109" t="s">
        <v>177</v>
      </c>
      <c r="E13" s="63">
        <v>-1.75</v>
      </c>
      <c r="K13" s="68">
        <v>1.25</v>
      </c>
    </row>
    <row r="14" spans="1:16">
      <c r="C14" s="36" t="s">
        <v>397</v>
      </c>
      <c r="D14" s="109"/>
      <c r="L14" s="68">
        <v>2.6</v>
      </c>
      <c r="M14" s="68">
        <v>79</v>
      </c>
    </row>
    <row r="15" spans="1:16">
      <c r="A15" s="49"/>
      <c r="D15" s="109"/>
    </row>
    <row r="16" spans="1:16">
      <c r="A16" s="50" t="s">
        <v>400</v>
      </c>
      <c r="B16" s="56" t="s">
        <v>704</v>
      </c>
      <c r="C16" s="36" t="s">
        <v>397</v>
      </c>
      <c r="D16" s="109" t="s">
        <v>401</v>
      </c>
      <c r="L16" s="68">
        <v>2.2000000000000002</v>
      </c>
      <c r="M16" s="68">
        <v>91</v>
      </c>
    </row>
    <row r="17" spans="1:15">
      <c r="D17" s="109"/>
    </row>
    <row r="18" spans="1:15" ht="30">
      <c r="A18" s="50" t="s">
        <v>507</v>
      </c>
      <c r="B18" s="56" t="s">
        <v>508</v>
      </c>
      <c r="C18" s="38" t="s">
        <v>696</v>
      </c>
      <c r="D18" s="109" t="s">
        <v>509</v>
      </c>
      <c r="E18" s="63">
        <v>8</v>
      </c>
      <c r="N18" s="118" t="s">
        <v>510</v>
      </c>
    </row>
    <row r="19" spans="1:15" ht="30">
      <c r="C19" s="38" t="s">
        <v>697</v>
      </c>
      <c r="D19" s="109" t="s">
        <v>511</v>
      </c>
      <c r="G19" s="63">
        <v>27</v>
      </c>
    </row>
    <row r="20" spans="1:15">
      <c r="A20" s="48"/>
      <c r="C20" s="37" t="s">
        <v>694</v>
      </c>
      <c r="D20" s="109" t="s">
        <v>695</v>
      </c>
      <c r="E20" s="63">
        <v>10</v>
      </c>
      <c r="H20" s="63">
        <v>30</v>
      </c>
      <c r="I20" s="65">
        <v>20</v>
      </c>
    </row>
    <row r="21" spans="1:15">
      <c r="A21" s="48"/>
      <c r="C21" s="39"/>
      <c r="D21" s="109"/>
    </row>
    <row r="22" spans="1:15" ht="30">
      <c r="A22" s="46" t="s">
        <v>515</v>
      </c>
      <c r="B22" s="56" t="s">
        <v>705</v>
      </c>
      <c r="C22" s="38" t="s">
        <v>698</v>
      </c>
      <c r="D22" s="109" t="s">
        <v>22</v>
      </c>
      <c r="E22" s="63">
        <v>8.1999999999999993</v>
      </c>
      <c r="G22" s="63">
        <v>24</v>
      </c>
      <c r="H22" s="63">
        <v>32</v>
      </c>
      <c r="I22" s="65">
        <f>H22-E22</f>
        <v>23.8</v>
      </c>
    </row>
    <row r="23" spans="1:15" ht="30">
      <c r="C23" s="38" t="s">
        <v>692</v>
      </c>
      <c r="D23" s="109" t="s">
        <v>39</v>
      </c>
      <c r="E23" s="63">
        <v>8</v>
      </c>
      <c r="G23" s="64">
        <v>32</v>
      </c>
    </row>
    <row r="24" spans="1:15">
      <c r="C24" s="37" t="s">
        <v>694</v>
      </c>
      <c r="D24" s="109" t="s">
        <v>743</v>
      </c>
      <c r="E24" s="63">
        <v>8</v>
      </c>
      <c r="G24" s="64"/>
    </row>
    <row r="25" spans="1:15">
      <c r="A25" s="49"/>
      <c r="C25" s="38" t="s">
        <v>720</v>
      </c>
      <c r="D25" s="110"/>
      <c r="K25" s="68">
        <v>1.6</v>
      </c>
      <c r="L25" s="70"/>
      <c r="M25" s="70"/>
    </row>
    <row r="26" spans="1:15">
      <c r="A26" s="49"/>
      <c r="C26" s="36" t="s">
        <v>397</v>
      </c>
      <c r="D26" s="110" t="s">
        <v>59</v>
      </c>
      <c r="L26" s="68">
        <v>9.8000000000000007</v>
      </c>
      <c r="M26" s="68">
        <v>61</v>
      </c>
    </row>
    <row r="27" spans="1:15" ht="45">
      <c r="A27" s="49"/>
      <c r="C27" s="36" t="s">
        <v>395</v>
      </c>
      <c r="D27" s="110" t="s">
        <v>396</v>
      </c>
      <c r="N27" s="118" t="s">
        <v>825</v>
      </c>
    </row>
    <row r="28" spans="1:15">
      <c r="D28" s="109"/>
    </row>
    <row r="29" spans="1:15" ht="30">
      <c r="A29" s="50" t="s">
        <v>363</v>
      </c>
      <c r="B29" s="56" t="s">
        <v>706</v>
      </c>
      <c r="C29" s="40" t="s">
        <v>364</v>
      </c>
      <c r="D29" s="109" t="s">
        <v>365</v>
      </c>
      <c r="E29" s="63" t="s">
        <v>366</v>
      </c>
    </row>
    <row r="30" spans="1:15">
      <c r="C30" s="40"/>
      <c r="D30" s="109"/>
      <c r="E30" s="63">
        <v>11</v>
      </c>
      <c r="G30" s="63">
        <v>60</v>
      </c>
      <c r="H30" s="63">
        <v>35.799999999999997</v>
      </c>
      <c r="I30" s="65">
        <f>H30-E30</f>
        <v>24.799999999999997</v>
      </c>
    </row>
    <row r="31" spans="1:15">
      <c r="A31" s="49"/>
      <c r="C31" s="40"/>
      <c r="D31" s="109"/>
    </row>
    <row r="32" spans="1:15" ht="30">
      <c r="A32" s="49"/>
      <c r="C32" s="40" t="s">
        <v>367</v>
      </c>
      <c r="D32" s="109" t="s">
        <v>368</v>
      </c>
      <c r="J32" s="63">
        <v>47</v>
      </c>
      <c r="O32" s="28" t="s">
        <v>369</v>
      </c>
    </row>
    <row r="33" spans="1:16" ht="30">
      <c r="A33" s="49"/>
      <c r="C33" s="41" t="s">
        <v>699</v>
      </c>
      <c r="D33" s="109" t="s">
        <v>368</v>
      </c>
      <c r="E33" s="63" t="s">
        <v>370</v>
      </c>
    </row>
    <row r="34" spans="1:16" ht="30">
      <c r="A34" s="49"/>
      <c r="C34" s="40" t="s">
        <v>372</v>
      </c>
      <c r="D34" s="109" t="s">
        <v>374</v>
      </c>
      <c r="H34" s="63">
        <v>43</v>
      </c>
      <c r="J34" s="63">
        <v>45</v>
      </c>
    </row>
    <row r="35" spans="1:16">
      <c r="A35" s="49"/>
      <c r="C35" s="41" t="s">
        <v>700</v>
      </c>
      <c r="D35" s="109"/>
      <c r="E35" s="73" t="s">
        <v>477</v>
      </c>
      <c r="G35" s="63" t="s">
        <v>478</v>
      </c>
    </row>
    <row r="36" spans="1:16">
      <c r="A36" s="49"/>
      <c r="C36" s="40" t="s">
        <v>397</v>
      </c>
      <c r="D36" s="109" t="s">
        <v>398</v>
      </c>
      <c r="L36" s="68">
        <v>10.6</v>
      </c>
      <c r="M36" s="68">
        <v>47.9</v>
      </c>
    </row>
    <row r="37" spans="1:16">
      <c r="A37" s="48"/>
      <c r="D37" s="109"/>
    </row>
    <row r="38" spans="1:16" ht="45">
      <c r="A38" s="50" t="s">
        <v>371</v>
      </c>
      <c r="B38" s="56" t="s">
        <v>721</v>
      </c>
      <c r="C38" s="40" t="s">
        <v>372</v>
      </c>
      <c r="D38" s="109" t="s">
        <v>373</v>
      </c>
      <c r="H38" s="63">
        <v>37</v>
      </c>
      <c r="J38" s="63">
        <v>47</v>
      </c>
      <c r="L38" s="68">
        <v>39</v>
      </c>
    </row>
    <row r="39" spans="1:16" ht="45">
      <c r="C39" s="38" t="s">
        <v>781</v>
      </c>
      <c r="D39" s="109" t="s">
        <v>375</v>
      </c>
      <c r="E39" s="63">
        <v>12</v>
      </c>
      <c r="G39" s="63">
        <v>17</v>
      </c>
      <c r="H39" s="63">
        <v>35</v>
      </c>
      <c r="I39" s="65">
        <f>H39-E39</f>
        <v>23</v>
      </c>
      <c r="J39" s="63">
        <v>48</v>
      </c>
      <c r="O39" s="28" t="s">
        <v>376</v>
      </c>
      <c r="P39" s="34" t="s">
        <v>377</v>
      </c>
    </row>
    <row r="40" spans="1:16">
      <c r="A40" s="48"/>
      <c r="C40" s="36" t="s">
        <v>397</v>
      </c>
      <c r="D40" s="109" t="s">
        <v>399</v>
      </c>
      <c r="L40" s="68">
        <v>11.8</v>
      </c>
      <c r="M40" s="68">
        <v>40</v>
      </c>
    </row>
    <row r="41" spans="1:16" ht="30">
      <c r="A41" s="49"/>
      <c r="C41" s="36" t="s">
        <v>450</v>
      </c>
      <c r="D41" s="109" t="s">
        <v>453</v>
      </c>
      <c r="E41" s="74" t="s">
        <v>457</v>
      </c>
      <c r="H41" s="63" t="s">
        <v>455</v>
      </c>
      <c r="I41" s="65">
        <f>33-10.5</f>
        <v>22.5</v>
      </c>
      <c r="J41" s="63" t="s">
        <v>456</v>
      </c>
      <c r="O41" s="28" t="s">
        <v>452</v>
      </c>
      <c r="P41" s="28">
        <v>11</v>
      </c>
    </row>
    <row r="42" spans="1:16">
      <c r="A42" s="49"/>
      <c r="C42" s="38" t="s">
        <v>702</v>
      </c>
      <c r="D42" s="109"/>
      <c r="E42" s="74"/>
      <c r="N42" s="118" t="s">
        <v>468</v>
      </c>
    </row>
    <row r="43" spans="1:16">
      <c r="C43" s="38" t="s">
        <v>701</v>
      </c>
      <c r="D43" s="109"/>
      <c r="E43" s="75">
        <v>7.7</v>
      </c>
      <c r="G43" s="76">
        <f>(25-7.7)*(39/24)</f>
        <v>28.112500000000001</v>
      </c>
      <c r="H43" s="63">
        <v>39</v>
      </c>
      <c r="I43" s="65">
        <f>(H43-E43)</f>
        <v>31.3</v>
      </c>
      <c r="J43" s="63">
        <v>46</v>
      </c>
    </row>
    <row r="44" spans="1:16">
      <c r="A44" s="49"/>
      <c r="D44" s="109"/>
      <c r="E44" s="75"/>
    </row>
    <row r="45" spans="1:16">
      <c r="A45" s="50" t="s">
        <v>500</v>
      </c>
      <c r="B45" s="56" t="s">
        <v>708</v>
      </c>
      <c r="C45" s="38" t="s">
        <v>701</v>
      </c>
      <c r="D45" s="109"/>
      <c r="E45" s="75">
        <v>9.9</v>
      </c>
      <c r="G45" s="76">
        <f>(25-9.9)*(43/24)</f>
        <v>27.054166666666667</v>
      </c>
      <c r="H45" s="63">
        <v>40</v>
      </c>
      <c r="I45" s="65">
        <f>(H45-E45)</f>
        <v>30.1</v>
      </c>
      <c r="J45" s="63">
        <v>48</v>
      </c>
    </row>
    <row r="46" spans="1:16">
      <c r="D46" s="109"/>
      <c r="E46" s="75"/>
    </row>
    <row r="47" spans="1:16">
      <c r="D47" s="109"/>
      <c r="E47" s="75"/>
    </row>
    <row r="48" spans="1:16" ht="30">
      <c r="A48" s="50" t="s">
        <v>501</v>
      </c>
      <c r="B48" s="56" t="s">
        <v>709</v>
      </c>
      <c r="C48" s="38" t="s">
        <v>701</v>
      </c>
      <c r="D48" s="109"/>
      <c r="E48" s="75">
        <v>9.3000000000000007</v>
      </c>
      <c r="G48" s="76">
        <f>(25-9.3)*(39/24)</f>
        <v>25.512499999999999</v>
      </c>
      <c r="H48" s="63">
        <v>37</v>
      </c>
      <c r="I48" s="65">
        <f>(H48-E48)</f>
        <v>27.7</v>
      </c>
      <c r="J48" s="63">
        <v>46</v>
      </c>
    </row>
    <row r="49" spans="1:16">
      <c r="D49" s="109"/>
      <c r="E49" s="75"/>
    </row>
    <row r="50" spans="1:16">
      <c r="A50" s="48"/>
      <c r="D50" s="109"/>
      <c r="E50" s="75"/>
    </row>
    <row r="51" spans="1:16">
      <c r="A51" s="51"/>
      <c r="D51" s="111"/>
      <c r="K51" s="77"/>
    </row>
    <row r="52" spans="1:16" s="8" customFormat="1" ht="18.75">
      <c r="A52" s="45" t="s">
        <v>683</v>
      </c>
      <c r="B52" s="58"/>
      <c r="C52" s="42"/>
      <c r="D52" s="112"/>
      <c r="E52" s="78"/>
      <c r="F52" s="78"/>
      <c r="G52" s="78"/>
      <c r="H52" s="78"/>
      <c r="I52" s="79"/>
      <c r="J52" s="78"/>
      <c r="K52" s="80"/>
      <c r="L52" s="81"/>
      <c r="M52" s="81"/>
      <c r="N52" s="198"/>
      <c r="O52" s="29"/>
      <c r="P52" s="29"/>
    </row>
    <row r="53" spans="1:16" s="16" customFormat="1">
      <c r="A53" s="50" t="s">
        <v>711</v>
      </c>
      <c r="B53" s="56" t="s">
        <v>712</v>
      </c>
      <c r="C53" s="36"/>
      <c r="D53" s="113"/>
      <c r="E53" s="63"/>
      <c r="F53" s="63"/>
      <c r="G53" s="63"/>
      <c r="H53" s="63"/>
      <c r="I53" s="65"/>
      <c r="J53" s="63"/>
      <c r="K53" s="77"/>
      <c r="L53" s="63"/>
      <c r="M53" s="63"/>
      <c r="N53" s="177"/>
      <c r="O53" s="27"/>
      <c r="P53" s="27"/>
    </row>
    <row r="54" spans="1:16" ht="30">
      <c r="C54" s="38" t="s">
        <v>710</v>
      </c>
      <c r="D54" s="109" t="s">
        <v>36</v>
      </c>
      <c r="E54" s="63">
        <v>3</v>
      </c>
      <c r="G54" s="64">
        <v>38</v>
      </c>
      <c r="H54" s="64">
        <v>25</v>
      </c>
      <c r="I54" s="65">
        <f>(H54-E54)</f>
        <v>22</v>
      </c>
      <c r="L54" s="70">
        <v>3.5</v>
      </c>
      <c r="M54" s="70"/>
    </row>
    <row r="55" spans="1:16" ht="15.75" customHeight="1">
      <c r="A55" s="49"/>
      <c r="C55" s="36" t="s">
        <v>411</v>
      </c>
      <c r="D55" s="109" t="s">
        <v>410</v>
      </c>
      <c r="E55" s="63">
        <v>2.8</v>
      </c>
      <c r="G55" s="64">
        <v>40</v>
      </c>
      <c r="K55" s="68">
        <v>1.7</v>
      </c>
    </row>
    <row r="56" spans="1:16">
      <c r="D56" s="109"/>
    </row>
    <row r="57" spans="1:16">
      <c r="A57" s="50" t="s">
        <v>449</v>
      </c>
      <c r="B57" s="56" t="s">
        <v>714</v>
      </c>
      <c r="D57" s="109"/>
    </row>
    <row r="58" spans="1:16" ht="30">
      <c r="C58" s="38" t="s">
        <v>698</v>
      </c>
      <c r="D58" s="109">
        <v>1</v>
      </c>
      <c r="E58" s="63">
        <v>7.7</v>
      </c>
      <c r="G58" s="76">
        <v>20</v>
      </c>
    </row>
    <row r="59" spans="1:16" ht="45">
      <c r="A59" s="49"/>
      <c r="C59" s="38" t="s">
        <v>713</v>
      </c>
      <c r="D59" s="109" t="s">
        <v>37</v>
      </c>
      <c r="E59" s="63">
        <v>5.7</v>
      </c>
      <c r="G59" s="76">
        <v>10.7</v>
      </c>
      <c r="H59" s="64"/>
      <c r="K59" s="68">
        <v>1.2</v>
      </c>
      <c r="L59" s="70"/>
      <c r="M59" s="70"/>
    </row>
    <row r="60" spans="1:16">
      <c r="A60" s="49"/>
      <c r="D60" s="109" t="s">
        <v>38</v>
      </c>
      <c r="E60" s="63">
        <v>5.9</v>
      </c>
      <c r="G60" s="76">
        <v>10.3</v>
      </c>
      <c r="H60" s="64"/>
      <c r="K60" s="68">
        <v>1.2</v>
      </c>
      <c r="L60" s="70"/>
      <c r="M60" s="70"/>
    </row>
    <row r="61" spans="1:16" ht="30">
      <c r="A61" s="49"/>
      <c r="C61" s="36" t="s">
        <v>502</v>
      </c>
      <c r="D61" s="109" t="s">
        <v>466</v>
      </c>
      <c r="E61" s="63">
        <v>3.4</v>
      </c>
      <c r="G61" s="76">
        <v>19.7</v>
      </c>
      <c r="H61" s="63" t="s">
        <v>467</v>
      </c>
      <c r="I61" s="65">
        <f>25-3.4</f>
        <v>21.6</v>
      </c>
    </row>
    <row r="62" spans="1:16" ht="30">
      <c r="A62" s="49"/>
      <c r="C62" s="36" t="s">
        <v>54</v>
      </c>
      <c r="D62" s="109" t="s">
        <v>56</v>
      </c>
      <c r="G62" s="76"/>
      <c r="L62" s="68">
        <v>2.6</v>
      </c>
      <c r="M62" s="68">
        <v>79</v>
      </c>
    </row>
    <row r="63" spans="1:16">
      <c r="D63" s="109"/>
    </row>
    <row r="64" spans="1:16" ht="30">
      <c r="A64" s="46" t="s">
        <v>512</v>
      </c>
      <c r="B64" s="56" t="s">
        <v>715</v>
      </c>
      <c r="C64" s="38" t="s">
        <v>698</v>
      </c>
      <c r="D64" s="109" t="s">
        <v>21</v>
      </c>
      <c r="E64" s="63">
        <v>4.5</v>
      </c>
      <c r="G64" s="76">
        <v>28</v>
      </c>
      <c r="H64" s="64"/>
    </row>
    <row r="65" spans="1:16">
      <c r="C65" s="36" t="s">
        <v>397</v>
      </c>
      <c r="D65" s="109" t="s">
        <v>57</v>
      </c>
      <c r="L65" s="68">
        <v>7.9</v>
      </c>
      <c r="M65" s="68">
        <v>67</v>
      </c>
    </row>
    <row r="66" spans="1:16">
      <c r="A66" s="49"/>
      <c r="C66" s="38" t="s">
        <v>357</v>
      </c>
      <c r="D66" s="109" t="s">
        <v>356</v>
      </c>
      <c r="K66" s="68">
        <v>1</v>
      </c>
      <c r="L66" s="70"/>
      <c r="M66" s="70"/>
    </row>
    <row r="67" spans="1:16">
      <c r="A67" s="49"/>
      <c r="C67" s="36" t="s">
        <v>359</v>
      </c>
      <c r="D67" s="109" t="s">
        <v>360</v>
      </c>
      <c r="E67" s="63">
        <v>2.7</v>
      </c>
      <c r="G67" s="63">
        <v>40.700000000000003</v>
      </c>
      <c r="H67" s="63">
        <v>33.4</v>
      </c>
      <c r="I67" s="65">
        <f t="shared" ref="I67:I69" si="0">(H67-E67)</f>
        <v>30.7</v>
      </c>
      <c r="J67" s="64">
        <v>46.2</v>
      </c>
      <c r="L67" s="70"/>
      <c r="M67" s="70"/>
    </row>
    <row r="68" spans="1:16">
      <c r="A68" s="49"/>
      <c r="D68" s="109" t="s">
        <v>361</v>
      </c>
      <c r="E68" s="63">
        <v>1.2</v>
      </c>
      <c r="G68" s="63">
        <v>40.200000000000003</v>
      </c>
      <c r="H68" s="63">
        <v>35.799999999999997</v>
      </c>
      <c r="I68" s="65">
        <f t="shared" si="0"/>
        <v>34.599999999999994</v>
      </c>
      <c r="J68" s="64">
        <v>45.5</v>
      </c>
      <c r="L68" s="70"/>
      <c r="M68" s="70"/>
    </row>
    <row r="69" spans="1:16">
      <c r="A69" s="49"/>
      <c r="D69" s="109" t="s">
        <v>362</v>
      </c>
      <c r="E69" s="63">
        <v>5.0999999999999996</v>
      </c>
      <c r="G69" s="63">
        <v>37.799999999999997</v>
      </c>
      <c r="H69" s="63">
        <v>35.1</v>
      </c>
      <c r="I69" s="65">
        <f t="shared" si="0"/>
        <v>30</v>
      </c>
      <c r="J69" s="64">
        <v>47.1</v>
      </c>
      <c r="L69" s="70"/>
      <c r="M69" s="70"/>
    </row>
    <row r="70" spans="1:16" ht="30">
      <c r="A70" s="46" t="s">
        <v>513</v>
      </c>
      <c r="B70" s="56" t="s">
        <v>716</v>
      </c>
      <c r="C70" s="38" t="s">
        <v>692</v>
      </c>
      <c r="D70" s="109" t="s">
        <v>51</v>
      </c>
      <c r="E70" s="63">
        <v>1.8</v>
      </c>
      <c r="G70" s="63">
        <v>13</v>
      </c>
      <c r="K70" s="68">
        <v>1.7</v>
      </c>
      <c r="L70" s="70"/>
      <c r="M70" s="70"/>
    </row>
    <row r="71" spans="1:16">
      <c r="D71" s="109" t="s">
        <v>52</v>
      </c>
      <c r="E71" s="63">
        <v>2.7</v>
      </c>
      <c r="G71" s="63">
        <v>17</v>
      </c>
      <c r="L71" s="70"/>
      <c r="M71" s="70"/>
    </row>
    <row r="72" spans="1:16">
      <c r="A72" s="49"/>
      <c r="C72" s="36" t="s">
        <v>397</v>
      </c>
      <c r="D72" s="109" t="s">
        <v>58</v>
      </c>
      <c r="L72" s="68">
        <v>1.9</v>
      </c>
      <c r="M72" s="68">
        <v>89</v>
      </c>
    </row>
    <row r="73" spans="1:16">
      <c r="A73" s="49"/>
      <c r="C73" s="40"/>
      <c r="D73" s="109"/>
    </row>
    <row r="74" spans="1:16">
      <c r="A74" s="49"/>
      <c r="C74" s="40"/>
      <c r="D74" s="109"/>
    </row>
    <row r="75" spans="1:16" ht="30">
      <c r="A75" s="50" t="s">
        <v>389</v>
      </c>
      <c r="B75" s="56" t="s">
        <v>717</v>
      </c>
      <c r="C75" s="43" t="s">
        <v>745</v>
      </c>
      <c r="D75" s="109" t="s">
        <v>518</v>
      </c>
      <c r="E75" s="63">
        <v>14</v>
      </c>
      <c r="H75" s="63" t="s">
        <v>519</v>
      </c>
      <c r="I75" s="65">
        <v>22</v>
      </c>
      <c r="J75" s="63">
        <v>40</v>
      </c>
    </row>
    <row r="76" spans="1:16" ht="30">
      <c r="C76" s="40" t="s">
        <v>481</v>
      </c>
      <c r="D76" s="109" t="s">
        <v>482</v>
      </c>
      <c r="G76" s="63">
        <v>22</v>
      </c>
      <c r="K76" s="68">
        <v>1</v>
      </c>
    </row>
    <row r="77" spans="1:16">
      <c r="A77" s="48"/>
      <c r="C77" s="40"/>
      <c r="D77" s="109"/>
    </row>
    <row r="78" spans="1:16" s="16" customFormat="1" ht="30">
      <c r="A78" s="50" t="s">
        <v>404</v>
      </c>
      <c r="B78" s="56" t="s">
        <v>407</v>
      </c>
      <c r="C78" s="40" t="s">
        <v>405</v>
      </c>
      <c r="D78" s="109" t="s">
        <v>406</v>
      </c>
      <c r="E78" s="63">
        <v>9.6999999999999993</v>
      </c>
      <c r="F78" s="63"/>
      <c r="G78" s="63">
        <v>8.1999999999999993</v>
      </c>
      <c r="H78" s="63">
        <v>35</v>
      </c>
      <c r="I78" s="65">
        <f>H78-E78</f>
        <v>25.3</v>
      </c>
      <c r="J78" s="63">
        <v>46</v>
      </c>
      <c r="K78" s="63"/>
      <c r="L78" s="63"/>
      <c r="M78" s="63"/>
      <c r="N78" s="118" t="s">
        <v>408</v>
      </c>
      <c r="O78" s="27"/>
      <c r="P78" s="27"/>
    </row>
    <row r="79" spans="1:16">
      <c r="C79" s="36" t="s">
        <v>397</v>
      </c>
      <c r="D79" s="109" t="s">
        <v>409</v>
      </c>
      <c r="L79" s="68">
        <v>9.1999999999999993</v>
      </c>
      <c r="M79" s="68">
        <v>44.1</v>
      </c>
    </row>
    <row r="80" spans="1:16">
      <c r="A80" s="48"/>
      <c r="C80" s="40"/>
      <c r="D80" s="109"/>
    </row>
    <row r="81" spans="1:13" ht="14.25" customHeight="1">
      <c r="A81" s="50" t="s">
        <v>402</v>
      </c>
      <c r="B81" s="56" t="s">
        <v>718</v>
      </c>
      <c r="C81" s="36" t="s">
        <v>397</v>
      </c>
      <c r="D81" s="109" t="s">
        <v>403</v>
      </c>
      <c r="L81" s="68">
        <v>15.9</v>
      </c>
      <c r="M81" s="68">
        <v>21.3</v>
      </c>
    </row>
    <row r="82" spans="1:13" ht="14.25" customHeight="1">
      <c r="D82" s="109"/>
    </row>
    <row r="83" spans="1:13">
      <c r="A83" s="49"/>
      <c r="C83" s="40"/>
      <c r="D83" s="109"/>
    </row>
    <row r="84" spans="1:13">
      <c r="A84" s="50" t="s">
        <v>483</v>
      </c>
      <c r="B84" s="56" t="s">
        <v>719</v>
      </c>
      <c r="C84" s="40" t="s">
        <v>475</v>
      </c>
      <c r="D84" s="109" t="s">
        <v>476</v>
      </c>
      <c r="E84" s="63">
        <v>6</v>
      </c>
      <c r="F84" s="63">
        <v>2</v>
      </c>
      <c r="H84" s="63">
        <v>22</v>
      </c>
      <c r="I84" s="65">
        <f>H84-E84</f>
        <v>16</v>
      </c>
      <c r="J84" s="63">
        <v>37</v>
      </c>
    </row>
    <row r="85" spans="1:13" ht="30">
      <c r="A85" s="50" t="s">
        <v>484</v>
      </c>
      <c r="C85" s="40" t="s">
        <v>485</v>
      </c>
      <c r="D85" s="109" t="s">
        <v>486</v>
      </c>
      <c r="E85" s="63">
        <v>0</v>
      </c>
    </row>
    <row r="86" spans="1:13">
      <c r="C86" s="40"/>
      <c r="D86" s="109"/>
    </row>
    <row r="87" spans="1:13">
      <c r="A87" s="49"/>
      <c r="C87" s="40"/>
      <c r="D87" s="109"/>
    </row>
    <row r="88" spans="1:13" ht="30">
      <c r="A88" s="50" t="s">
        <v>492</v>
      </c>
      <c r="B88" s="56" t="s">
        <v>493</v>
      </c>
      <c r="C88" s="40" t="s">
        <v>494</v>
      </c>
      <c r="D88" s="109"/>
      <c r="E88" s="63">
        <v>3</v>
      </c>
      <c r="G88" s="63">
        <v>13</v>
      </c>
      <c r="H88" s="63">
        <v>30</v>
      </c>
      <c r="I88" s="65">
        <f>H88-E88</f>
        <v>27</v>
      </c>
      <c r="J88" s="63">
        <v>50</v>
      </c>
    </row>
    <row r="89" spans="1:13">
      <c r="C89" s="40"/>
      <c r="D89" s="109"/>
    </row>
    <row r="90" spans="1:13">
      <c r="A90" s="48"/>
      <c r="C90" s="40"/>
      <c r="D90" s="109"/>
    </row>
    <row r="91" spans="1:13">
      <c r="A91" s="49"/>
      <c r="C91" s="40"/>
      <c r="D91" s="109"/>
    </row>
    <row r="92" spans="1:13" ht="18.75">
      <c r="A92" s="45" t="s">
        <v>684</v>
      </c>
      <c r="D92" s="109"/>
      <c r="E92" s="75"/>
    </row>
    <row r="93" spans="1:13" ht="30">
      <c r="A93" s="50" t="s">
        <v>380</v>
      </c>
      <c r="B93" s="56" t="s">
        <v>723</v>
      </c>
      <c r="C93" s="38" t="s">
        <v>722</v>
      </c>
      <c r="D93" s="109" t="s">
        <v>47</v>
      </c>
      <c r="E93" s="63">
        <v>-1</v>
      </c>
      <c r="G93" s="63">
        <v>34</v>
      </c>
      <c r="H93" s="72">
        <v>23</v>
      </c>
      <c r="I93" s="65">
        <f>H93-E93</f>
        <v>24</v>
      </c>
      <c r="J93" s="63">
        <v>30</v>
      </c>
      <c r="K93" s="68">
        <v>2.2000000000000002</v>
      </c>
      <c r="L93" s="70"/>
      <c r="M93" s="70"/>
    </row>
    <row r="94" spans="1:13">
      <c r="D94" s="109" t="s">
        <v>48</v>
      </c>
      <c r="E94" s="63">
        <v>-0.7</v>
      </c>
      <c r="G94" s="63">
        <v>24</v>
      </c>
      <c r="H94" s="72">
        <v>22</v>
      </c>
      <c r="I94" s="65">
        <f>H94-E94</f>
        <v>22.7</v>
      </c>
      <c r="J94" s="63">
        <v>33</v>
      </c>
      <c r="K94" s="68">
        <v>2.2000000000000002</v>
      </c>
      <c r="L94" s="70"/>
      <c r="M94" s="70"/>
    </row>
    <row r="95" spans="1:13">
      <c r="A95" s="49"/>
      <c r="D95" s="109" t="s">
        <v>49</v>
      </c>
      <c r="E95" s="63">
        <v>-1.1000000000000001</v>
      </c>
      <c r="G95" s="63">
        <v>32</v>
      </c>
      <c r="H95" s="72">
        <v>23</v>
      </c>
      <c r="I95" s="65">
        <f>H95-E95</f>
        <v>24.1</v>
      </c>
      <c r="J95" s="63">
        <v>36</v>
      </c>
      <c r="K95" s="68">
        <v>2.5</v>
      </c>
      <c r="L95" s="70"/>
      <c r="M95" s="70"/>
    </row>
    <row r="96" spans="1:13" ht="30">
      <c r="A96" s="49"/>
      <c r="C96" s="36" t="s">
        <v>677</v>
      </c>
      <c r="D96" s="109"/>
      <c r="E96" s="63">
        <v>-0.4</v>
      </c>
      <c r="G96" s="83">
        <v>40</v>
      </c>
      <c r="H96" s="64"/>
    </row>
    <row r="97" spans="1:16">
      <c r="A97" s="49"/>
      <c r="C97" s="36" t="s">
        <v>397</v>
      </c>
      <c r="D97" s="109" t="s">
        <v>63</v>
      </c>
      <c r="H97" s="72"/>
      <c r="L97" s="68">
        <v>1.4</v>
      </c>
      <c r="M97" s="68">
        <v>110</v>
      </c>
    </row>
    <row r="98" spans="1:16">
      <c r="D98" s="109"/>
    </row>
    <row r="99" spans="1:16" ht="30">
      <c r="A99" s="50" t="s">
        <v>381</v>
      </c>
      <c r="B99" s="56" t="s">
        <v>725</v>
      </c>
      <c r="C99" s="38" t="s">
        <v>722</v>
      </c>
      <c r="D99" s="109" t="s">
        <v>50</v>
      </c>
      <c r="E99" s="63">
        <v>6.6</v>
      </c>
      <c r="G99" s="63">
        <v>14</v>
      </c>
      <c r="H99" s="72">
        <v>32</v>
      </c>
      <c r="I99" s="65">
        <f>H99-E99</f>
        <v>25.4</v>
      </c>
      <c r="J99" s="63">
        <v>48</v>
      </c>
      <c r="K99" s="71">
        <v>2.2999999999999998</v>
      </c>
      <c r="L99" s="70"/>
      <c r="M99" s="70"/>
    </row>
    <row r="100" spans="1:16" ht="30">
      <c r="A100" s="49"/>
      <c r="C100" s="36" t="s">
        <v>495</v>
      </c>
      <c r="D100" s="109" t="s">
        <v>497</v>
      </c>
      <c r="E100" s="63">
        <v>8</v>
      </c>
      <c r="H100" s="63" t="s">
        <v>496</v>
      </c>
    </row>
    <row r="101" spans="1:16">
      <c r="C101" s="36" t="s">
        <v>498</v>
      </c>
      <c r="D101" s="109" t="s">
        <v>499</v>
      </c>
      <c r="L101" s="68">
        <v>6.8</v>
      </c>
      <c r="M101" s="68">
        <v>106</v>
      </c>
      <c r="N101" s="101"/>
      <c r="O101" s="33"/>
      <c r="P101" s="33"/>
    </row>
    <row r="102" spans="1:16" ht="30">
      <c r="A102" s="52"/>
      <c r="C102" s="38" t="s">
        <v>724</v>
      </c>
      <c r="D102" s="109"/>
      <c r="E102" s="82"/>
      <c r="F102" s="82"/>
      <c r="G102" s="82"/>
      <c r="H102" s="82"/>
      <c r="I102" s="84"/>
      <c r="J102" s="82"/>
      <c r="K102" s="69"/>
      <c r="L102" s="69">
        <v>7.7</v>
      </c>
      <c r="M102" s="69">
        <v>130</v>
      </c>
    </row>
    <row r="103" spans="1:16">
      <c r="C103" s="36" t="s">
        <v>397</v>
      </c>
      <c r="D103" s="109" t="s">
        <v>61</v>
      </c>
      <c r="L103" s="68">
        <v>10.6</v>
      </c>
      <c r="M103" s="69">
        <v>52</v>
      </c>
    </row>
    <row r="104" spans="1:16">
      <c r="D104" s="109"/>
    </row>
    <row r="105" spans="1:16">
      <c r="D105" s="109"/>
    </row>
    <row r="106" spans="1:16">
      <c r="A106" s="50" t="s">
        <v>379</v>
      </c>
      <c r="B106" s="56" t="s">
        <v>726</v>
      </c>
      <c r="C106" s="36" t="s">
        <v>397</v>
      </c>
      <c r="D106" s="109" t="s">
        <v>62</v>
      </c>
      <c r="L106" s="68">
        <v>9.9</v>
      </c>
      <c r="M106" s="68">
        <v>71</v>
      </c>
    </row>
    <row r="107" spans="1:16">
      <c r="C107" s="36" t="s">
        <v>378</v>
      </c>
      <c r="D107" s="109" t="s">
        <v>385</v>
      </c>
      <c r="E107" s="63">
        <v>4</v>
      </c>
      <c r="G107" s="63">
        <v>32</v>
      </c>
      <c r="H107" s="63">
        <v>34</v>
      </c>
      <c r="I107" s="65">
        <f>H107-E107</f>
        <v>30</v>
      </c>
      <c r="J107" s="63">
        <v>50</v>
      </c>
      <c r="O107" s="28">
        <v>135</v>
      </c>
      <c r="P107" s="28">
        <v>11</v>
      </c>
    </row>
    <row r="108" spans="1:16" ht="30">
      <c r="A108" s="49"/>
      <c r="C108" s="36" t="s">
        <v>386</v>
      </c>
      <c r="D108" s="109" t="s">
        <v>388</v>
      </c>
      <c r="E108" s="63">
        <v>10</v>
      </c>
      <c r="G108" s="63">
        <v>30</v>
      </c>
      <c r="J108" s="63">
        <v>40</v>
      </c>
      <c r="N108" s="118" t="s">
        <v>387</v>
      </c>
    </row>
    <row r="109" spans="1:16">
      <c r="A109" s="49"/>
      <c r="C109" s="39"/>
      <c r="D109" s="109"/>
    </row>
    <row r="110" spans="1:16">
      <c r="D110" s="109"/>
    </row>
    <row r="111" spans="1:16">
      <c r="A111" s="50" t="s">
        <v>64</v>
      </c>
      <c r="B111" s="56" t="s">
        <v>727</v>
      </c>
      <c r="C111" s="36" t="s">
        <v>378</v>
      </c>
      <c r="D111" s="109" t="s">
        <v>384</v>
      </c>
      <c r="E111" s="63">
        <v>2.5</v>
      </c>
      <c r="G111" s="63">
        <v>21</v>
      </c>
      <c r="H111" s="63">
        <v>24</v>
      </c>
      <c r="I111" s="65">
        <f>H111-E111</f>
        <v>21.5</v>
      </c>
      <c r="J111" s="63">
        <v>33</v>
      </c>
      <c r="O111" s="28">
        <v>29</v>
      </c>
      <c r="P111" s="28">
        <v>12</v>
      </c>
    </row>
    <row r="112" spans="1:16" ht="30">
      <c r="A112" s="48"/>
      <c r="C112" s="38" t="s">
        <v>735</v>
      </c>
      <c r="D112" s="109"/>
      <c r="E112" s="63">
        <v>1.5</v>
      </c>
      <c r="G112" s="63">
        <v>25</v>
      </c>
    </row>
    <row r="113" spans="1:16">
      <c r="C113" s="36" t="s">
        <v>397</v>
      </c>
      <c r="D113" s="109" t="s">
        <v>58</v>
      </c>
      <c r="L113" s="68">
        <v>1.4</v>
      </c>
      <c r="M113" s="68">
        <v>90</v>
      </c>
      <c r="N113" s="118" t="s">
        <v>390</v>
      </c>
    </row>
    <row r="114" spans="1:16">
      <c r="D114" s="109"/>
    </row>
    <row r="115" spans="1:16">
      <c r="D115" s="109"/>
    </row>
    <row r="116" spans="1:16" ht="30">
      <c r="A116" s="50" t="s">
        <v>65</v>
      </c>
      <c r="B116" s="56" t="s">
        <v>729</v>
      </c>
      <c r="C116" s="38" t="s">
        <v>736</v>
      </c>
      <c r="D116" s="109"/>
      <c r="E116" s="63">
        <v>-0.8</v>
      </c>
      <c r="K116" s="83">
        <v>1.5</v>
      </c>
    </row>
    <row r="117" spans="1:16" ht="30">
      <c r="C117" s="36" t="s">
        <v>397</v>
      </c>
      <c r="D117" s="109" t="s">
        <v>83</v>
      </c>
      <c r="L117" s="68" t="s">
        <v>84</v>
      </c>
      <c r="M117" s="68" t="s">
        <v>84</v>
      </c>
    </row>
    <row r="118" spans="1:16">
      <c r="D118" s="109"/>
    </row>
    <row r="119" spans="1:16">
      <c r="A119" s="50" t="s">
        <v>66</v>
      </c>
      <c r="B119" s="56" t="s">
        <v>730</v>
      </c>
      <c r="C119" s="36" t="s">
        <v>378</v>
      </c>
      <c r="D119" s="109" t="s">
        <v>383</v>
      </c>
      <c r="E119" s="63">
        <v>0</v>
      </c>
      <c r="G119" s="63">
        <v>45</v>
      </c>
      <c r="H119" s="63">
        <v>32.5</v>
      </c>
      <c r="I119" s="65">
        <f>H119-E119</f>
        <v>32.5</v>
      </c>
      <c r="J119" s="63">
        <v>55</v>
      </c>
      <c r="K119" s="68" t="s">
        <v>394</v>
      </c>
      <c r="O119" s="28">
        <v>219</v>
      </c>
      <c r="P119" s="28">
        <v>13.5</v>
      </c>
    </row>
    <row r="120" spans="1:16">
      <c r="C120" s="36" t="s">
        <v>397</v>
      </c>
      <c r="D120" s="109"/>
    </row>
    <row r="121" spans="1:16">
      <c r="D121" s="109"/>
    </row>
    <row r="122" spans="1:16">
      <c r="D122" s="109"/>
    </row>
    <row r="123" spans="1:16" s="10" customFormat="1" ht="30">
      <c r="A123" s="50" t="s">
        <v>454</v>
      </c>
      <c r="B123" s="56" t="s">
        <v>741</v>
      </c>
      <c r="C123" s="37" t="s">
        <v>737</v>
      </c>
      <c r="D123" s="108" t="s">
        <v>731</v>
      </c>
      <c r="E123" s="85">
        <v>8</v>
      </c>
      <c r="F123" s="85"/>
      <c r="G123" s="85">
        <v>36</v>
      </c>
      <c r="H123" s="85">
        <v>34.5</v>
      </c>
      <c r="I123" s="65">
        <f t="shared" ref="I123" si="1">H123-E123</f>
        <v>26.5</v>
      </c>
      <c r="J123" s="85">
        <v>42</v>
      </c>
      <c r="K123" s="85"/>
      <c r="L123" s="85"/>
      <c r="M123" s="85"/>
      <c r="N123" s="176"/>
      <c r="O123" s="35" t="s">
        <v>451</v>
      </c>
      <c r="P123" s="26">
        <v>6</v>
      </c>
    </row>
    <row r="124" spans="1:16">
      <c r="C124" s="36" t="s">
        <v>397</v>
      </c>
      <c r="D124" s="109"/>
      <c r="L124" s="68">
        <v>13.3</v>
      </c>
      <c r="M124" s="68">
        <v>76.3</v>
      </c>
    </row>
    <row r="125" spans="1:16" s="10" customFormat="1">
      <c r="A125" s="48"/>
      <c r="B125" s="59"/>
      <c r="C125" s="37"/>
      <c r="D125" s="108"/>
      <c r="E125" s="85"/>
      <c r="F125" s="85"/>
      <c r="G125" s="85"/>
      <c r="H125" s="85"/>
      <c r="I125" s="65"/>
      <c r="J125" s="85"/>
      <c r="K125" s="85"/>
      <c r="L125" s="85"/>
      <c r="M125" s="85"/>
      <c r="N125" s="176"/>
      <c r="O125" s="35"/>
      <c r="P125" s="26"/>
    </row>
    <row r="126" spans="1:16" s="10" customFormat="1" ht="30">
      <c r="A126" s="50" t="s">
        <v>563</v>
      </c>
      <c r="B126" s="56" t="s">
        <v>732</v>
      </c>
      <c r="C126" s="37" t="s">
        <v>738</v>
      </c>
      <c r="D126" s="108" t="s">
        <v>480</v>
      </c>
      <c r="E126" s="86" t="s">
        <v>742</v>
      </c>
      <c r="F126" s="85"/>
      <c r="G126" s="85">
        <f>(1/0.2)*(20-11.5)</f>
        <v>42.5</v>
      </c>
      <c r="H126" s="85" t="s">
        <v>479</v>
      </c>
      <c r="I126" s="65">
        <f>32-12</f>
        <v>20</v>
      </c>
      <c r="J126" s="85">
        <v>42</v>
      </c>
      <c r="K126" s="85"/>
      <c r="L126" s="85"/>
      <c r="M126" s="85"/>
      <c r="N126" s="176"/>
      <c r="O126" s="26"/>
      <c r="P126" s="26"/>
    </row>
    <row r="127" spans="1:16" s="10" customFormat="1">
      <c r="A127" s="53"/>
      <c r="B127" s="59"/>
      <c r="C127" s="37"/>
      <c r="D127" s="108"/>
      <c r="E127" s="85"/>
      <c r="F127" s="85"/>
      <c r="G127" s="85"/>
      <c r="H127" s="85"/>
      <c r="I127" s="65"/>
      <c r="J127" s="85"/>
      <c r="K127" s="85"/>
      <c r="L127" s="85"/>
      <c r="M127" s="85"/>
      <c r="N127" s="176"/>
      <c r="O127" s="26"/>
      <c r="P127" s="26"/>
    </row>
    <row r="128" spans="1:16">
      <c r="A128" s="49"/>
      <c r="D128" s="109"/>
    </row>
    <row r="129" spans="1:16" ht="30">
      <c r="A129" s="50" t="s">
        <v>67</v>
      </c>
      <c r="B129" s="56" t="s">
        <v>733</v>
      </c>
      <c r="C129" s="36" t="s">
        <v>378</v>
      </c>
      <c r="D129" s="109" t="s">
        <v>382</v>
      </c>
      <c r="E129" s="63">
        <v>8.5</v>
      </c>
      <c r="G129" s="63">
        <v>27</v>
      </c>
      <c r="H129" s="63">
        <v>35</v>
      </c>
      <c r="I129" s="65">
        <f>H129-E129</f>
        <v>26.5</v>
      </c>
      <c r="O129" s="28">
        <v>121</v>
      </c>
      <c r="P129" s="28">
        <v>13.3</v>
      </c>
    </row>
    <row r="130" spans="1:16">
      <c r="D130" s="109"/>
    </row>
    <row r="131" spans="1:16">
      <c r="A131" s="49"/>
      <c r="D131" s="109"/>
    </row>
    <row r="132" spans="1:16" ht="30">
      <c r="A132" s="50" t="s">
        <v>458</v>
      </c>
      <c r="B132" s="56" t="s">
        <v>459</v>
      </c>
      <c r="C132" s="38" t="s">
        <v>739</v>
      </c>
      <c r="D132" s="109" t="s">
        <v>460</v>
      </c>
      <c r="E132" s="63">
        <v>0.4</v>
      </c>
      <c r="G132" s="63">
        <f>(60/24)*19</f>
        <v>47.5</v>
      </c>
      <c r="H132" s="63">
        <v>25</v>
      </c>
      <c r="I132" s="65">
        <f>H132-E132</f>
        <v>24.6</v>
      </c>
      <c r="J132" s="63">
        <v>37</v>
      </c>
    </row>
    <row r="133" spans="1:16">
      <c r="D133" s="109"/>
    </row>
    <row r="134" spans="1:16" ht="30">
      <c r="A134" s="50" t="s">
        <v>461</v>
      </c>
      <c r="B134" s="56" t="s">
        <v>734</v>
      </c>
      <c r="C134" s="36" t="s">
        <v>463</v>
      </c>
      <c r="D134" s="109" t="s">
        <v>462</v>
      </c>
      <c r="E134" s="63">
        <v>10</v>
      </c>
      <c r="G134" s="63">
        <v>12</v>
      </c>
      <c r="H134" s="63">
        <v>40</v>
      </c>
      <c r="I134" s="65">
        <f>H134-E134</f>
        <v>30</v>
      </c>
      <c r="J134" s="63">
        <v>53</v>
      </c>
      <c r="K134" s="87" t="s">
        <v>676</v>
      </c>
      <c r="L134" s="68" t="s">
        <v>464</v>
      </c>
      <c r="N134" s="118" t="s">
        <v>465</v>
      </c>
    </row>
    <row r="135" spans="1:16">
      <c r="C135" s="38" t="s">
        <v>740</v>
      </c>
      <c r="D135" s="109" t="s">
        <v>675</v>
      </c>
      <c r="K135" s="87" t="s">
        <v>674</v>
      </c>
    </row>
    <row r="136" spans="1:16">
      <c r="D136" s="109"/>
    </row>
    <row r="137" spans="1:16">
      <c r="D137" s="109"/>
    </row>
    <row r="138" spans="1:16">
      <c r="A138" s="48"/>
      <c r="D138" s="109"/>
    </row>
    <row r="139" spans="1:16">
      <c r="D139" s="109"/>
    </row>
    <row r="140" spans="1:16">
      <c r="D140" s="109"/>
    </row>
    <row r="141" spans="1:16">
      <c r="D141" s="109"/>
    </row>
    <row r="142" spans="1:16">
      <c r="D142" s="109"/>
    </row>
    <row r="143" spans="1:16">
      <c r="D143" s="109"/>
    </row>
    <row r="144" spans="1:16">
      <c r="D144" s="109"/>
    </row>
    <row r="145" spans="4:4">
      <c r="D145" s="109"/>
    </row>
    <row r="146" spans="4:4">
      <c r="D146" s="109"/>
    </row>
    <row r="147" spans="4:4">
      <c r="D147" s="109"/>
    </row>
    <row r="148" spans="4:4">
      <c r="D148" s="109"/>
    </row>
    <row r="149" spans="4:4">
      <c r="D149" s="109"/>
    </row>
    <row r="150" spans="4:4">
      <c r="D150" s="109"/>
    </row>
    <row r="151" spans="4:4">
      <c r="D151" s="109"/>
    </row>
    <row r="152" spans="4:4">
      <c r="D152" s="109"/>
    </row>
    <row r="153" spans="4:4">
      <c r="D153" s="109"/>
    </row>
    <row r="154" spans="4:4">
      <c r="D154" s="109"/>
    </row>
    <row r="155" spans="4:4">
      <c r="D155" s="109"/>
    </row>
    <row r="156" spans="4:4">
      <c r="D156" s="109"/>
    </row>
    <row r="157" spans="4:4">
      <c r="D157" s="109"/>
    </row>
    <row r="158" spans="4:4">
      <c r="D158" s="109"/>
    </row>
    <row r="159" spans="4:4">
      <c r="D159" s="109"/>
    </row>
    <row r="160" spans="4:4">
      <c r="D160" s="109"/>
    </row>
    <row r="161" spans="4:4">
      <c r="D161" s="109"/>
    </row>
    <row r="162" spans="4:4">
      <c r="D162" s="109"/>
    </row>
    <row r="163" spans="4:4">
      <c r="D163" s="109"/>
    </row>
    <row r="164" spans="4:4">
      <c r="D164" s="109"/>
    </row>
    <row r="165" spans="4:4">
      <c r="D165" s="109"/>
    </row>
    <row r="166" spans="4:4">
      <c r="D166" s="109"/>
    </row>
    <row r="167" spans="4:4">
      <c r="D167" s="109"/>
    </row>
    <row r="168" spans="4:4">
      <c r="D168" s="109"/>
    </row>
    <row r="169" spans="4:4">
      <c r="D169" s="109"/>
    </row>
    <row r="170" spans="4:4">
      <c r="D170" s="109"/>
    </row>
    <row r="171" spans="4:4">
      <c r="D171" s="109"/>
    </row>
    <row r="172" spans="4:4">
      <c r="D172" s="109"/>
    </row>
    <row r="173" spans="4:4">
      <c r="D173" s="109"/>
    </row>
    <row r="174" spans="4:4">
      <c r="D174" s="109"/>
    </row>
    <row r="175" spans="4:4">
      <c r="D175" s="109"/>
    </row>
    <row r="176" spans="4:4">
      <c r="D176" s="109"/>
    </row>
    <row r="177" spans="4:4">
      <c r="D177" s="109"/>
    </row>
    <row r="178" spans="4:4">
      <c r="D178" s="109"/>
    </row>
    <row r="179" spans="4:4">
      <c r="D179" s="109"/>
    </row>
    <row r="180" spans="4:4">
      <c r="D180" s="109"/>
    </row>
    <row r="181" spans="4:4">
      <c r="D181" s="109"/>
    </row>
    <row r="182" spans="4:4">
      <c r="D182" s="109"/>
    </row>
    <row r="183" spans="4:4">
      <c r="D183" s="109"/>
    </row>
    <row r="184" spans="4:4">
      <c r="D184" s="109"/>
    </row>
    <row r="185" spans="4:4">
      <c r="D185" s="109"/>
    </row>
    <row r="186" spans="4:4">
      <c r="D186" s="109"/>
    </row>
    <row r="187" spans="4:4">
      <c r="D187" s="109"/>
    </row>
    <row r="188" spans="4:4">
      <c r="D188" s="109"/>
    </row>
    <row r="189" spans="4:4">
      <c r="D189" s="109"/>
    </row>
    <row r="190" spans="4:4">
      <c r="D190" s="109"/>
    </row>
    <row r="191" spans="4:4">
      <c r="D191" s="109"/>
    </row>
    <row r="192" spans="4:4">
      <c r="D192" s="109"/>
    </row>
    <row r="193" spans="4:4">
      <c r="D193" s="109"/>
    </row>
    <row r="194" spans="4:4">
      <c r="D194" s="109"/>
    </row>
    <row r="195" spans="4:4">
      <c r="D195" s="109"/>
    </row>
    <row r="196" spans="4:4">
      <c r="D196" s="109"/>
    </row>
    <row r="197" spans="4:4">
      <c r="D197" s="109"/>
    </row>
    <row r="198" spans="4:4">
      <c r="D198" s="109"/>
    </row>
    <row r="199" spans="4:4">
      <c r="D199" s="109"/>
    </row>
    <row r="200" spans="4:4">
      <c r="D200" s="109"/>
    </row>
    <row r="201" spans="4:4">
      <c r="D201" s="109"/>
    </row>
    <row r="202" spans="4:4">
      <c r="D202" s="109"/>
    </row>
    <row r="203" spans="4:4">
      <c r="D203" s="109"/>
    </row>
    <row r="204" spans="4:4">
      <c r="D204" s="109"/>
    </row>
    <row r="205" spans="4:4">
      <c r="D205" s="109"/>
    </row>
    <row r="206" spans="4:4">
      <c r="D206" s="109"/>
    </row>
    <row r="207" spans="4:4">
      <c r="D207" s="109"/>
    </row>
    <row r="208" spans="4:4">
      <c r="D208" s="109"/>
    </row>
    <row r="209" spans="4:4">
      <c r="D209" s="109"/>
    </row>
    <row r="210" spans="4:4">
      <c r="D210" s="109"/>
    </row>
    <row r="211" spans="4:4">
      <c r="D211" s="109"/>
    </row>
    <row r="212" spans="4:4">
      <c r="D212" s="109"/>
    </row>
    <row r="213" spans="4:4">
      <c r="D213" s="109"/>
    </row>
    <row r="214" spans="4:4">
      <c r="D214" s="109"/>
    </row>
    <row r="215" spans="4:4">
      <c r="D215" s="109"/>
    </row>
    <row r="216" spans="4:4">
      <c r="D216" s="109"/>
    </row>
    <row r="217" spans="4:4">
      <c r="D217" s="109"/>
    </row>
    <row r="218" spans="4:4">
      <c r="D218" s="109"/>
    </row>
    <row r="219" spans="4:4">
      <c r="D219" s="109"/>
    </row>
    <row r="220" spans="4:4">
      <c r="D220" s="109"/>
    </row>
    <row r="221" spans="4:4">
      <c r="D221" s="109"/>
    </row>
    <row r="222" spans="4:4">
      <c r="D222" s="109"/>
    </row>
    <row r="223" spans="4:4">
      <c r="D223" s="109"/>
    </row>
    <row r="224" spans="4:4">
      <c r="D224" s="109"/>
    </row>
    <row r="225" spans="4:4">
      <c r="D225" s="109"/>
    </row>
    <row r="226" spans="4:4">
      <c r="D226" s="109"/>
    </row>
    <row r="227" spans="4:4">
      <c r="D227" s="109"/>
    </row>
    <row r="228" spans="4:4">
      <c r="D228" s="109"/>
    </row>
    <row r="229" spans="4:4">
      <c r="D229" s="109"/>
    </row>
    <row r="230" spans="4:4">
      <c r="D230" s="109"/>
    </row>
    <row r="231" spans="4:4">
      <c r="D231" s="109"/>
    </row>
    <row r="232" spans="4:4">
      <c r="D232" s="109"/>
    </row>
    <row r="233" spans="4:4">
      <c r="D233" s="109"/>
    </row>
    <row r="234" spans="4:4">
      <c r="D234" s="109"/>
    </row>
    <row r="235" spans="4:4">
      <c r="D235" s="109"/>
    </row>
    <row r="236" spans="4:4">
      <c r="D236" s="109"/>
    </row>
    <row r="237" spans="4:4">
      <c r="D237" s="109"/>
    </row>
    <row r="238" spans="4:4">
      <c r="D238" s="109"/>
    </row>
    <row r="239" spans="4:4">
      <c r="D239" s="109"/>
    </row>
    <row r="240" spans="4:4">
      <c r="D240" s="109"/>
    </row>
    <row r="241" spans="4:4">
      <c r="D241" s="109"/>
    </row>
    <row r="242" spans="4:4">
      <c r="D242" s="109"/>
    </row>
    <row r="243" spans="4:4">
      <c r="D243" s="109"/>
    </row>
    <row r="244" spans="4:4">
      <c r="D244" s="109"/>
    </row>
    <row r="245" spans="4:4">
      <c r="D245" s="109"/>
    </row>
    <row r="246" spans="4:4">
      <c r="D246" s="109"/>
    </row>
    <row r="247" spans="4:4">
      <c r="D247" s="109"/>
    </row>
    <row r="248" spans="4:4">
      <c r="D248" s="109"/>
    </row>
    <row r="249" spans="4:4">
      <c r="D249" s="109"/>
    </row>
    <row r="250" spans="4:4">
      <c r="D250" s="109"/>
    </row>
    <row r="251" spans="4:4">
      <c r="D251" s="109"/>
    </row>
    <row r="252" spans="4:4">
      <c r="D252" s="109"/>
    </row>
    <row r="253" spans="4:4">
      <c r="D253" s="109"/>
    </row>
    <row r="254" spans="4:4">
      <c r="D254" s="109"/>
    </row>
    <row r="255" spans="4:4">
      <c r="D255" s="109"/>
    </row>
    <row r="256" spans="4:4">
      <c r="D256" s="109"/>
    </row>
    <row r="257" spans="4:4">
      <c r="D257" s="109"/>
    </row>
    <row r="258" spans="4:4">
      <c r="D258" s="109"/>
    </row>
    <row r="259" spans="4:4">
      <c r="D259" s="109"/>
    </row>
    <row r="260" spans="4:4">
      <c r="D260" s="109"/>
    </row>
    <row r="261" spans="4:4">
      <c r="D261" s="109"/>
    </row>
    <row r="262" spans="4:4">
      <c r="D262" s="109"/>
    </row>
  </sheetData>
  <pageMargins left="0.70866141732283472" right="0.70866141732283472" top="0.74803149606299213" bottom="0.74803149606299213" header="0.31496062992125984" footer="0.31496062992125984"/>
  <pageSetup paperSize="9" scale="44" fitToHeight="7"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P65"/>
  <sheetViews>
    <sheetView workbookViewId="0">
      <selection activeCell="B39" sqref="B39"/>
    </sheetView>
  </sheetViews>
  <sheetFormatPr baseColWidth="10" defaultRowHeight="15"/>
  <cols>
    <col min="1" max="1" width="24" style="91" bestFit="1" customWidth="1"/>
    <col min="2" max="2" width="18.28515625" style="57" customWidth="1"/>
    <col min="3" max="3" width="33.5703125" style="115" customWidth="1"/>
    <col min="4" max="4" width="25.85546875" style="114" customWidth="1"/>
    <col min="5" max="5" width="9.140625" style="68" customWidth="1"/>
    <col min="6" max="6" width="7.85546875" style="68" customWidth="1"/>
    <col min="7" max="7" width="8.7109375" style="68" customWidth="1"/>
    <col min="8" max="8" width="9" style="68" customWidth="1"/>
    <col min="9" max="9" width="14.140625" style="122" customWidth="1"/>
    <col min="10" max="10" width="8.28515625" style="68" customWidth="1"/>
    <col min="11" max="11" width="9.85546875" style="68" customWidth="1"/>
    <col min="12" max="12" width="11" style="68" customWidth="1"/>
    <col min="13" max="13" width="12.42578125" style="68" customWidth="1"/>
    <col min="14" max="14" width="13.85546875" style="68" customWidth="1"/>
    <col min="15" max="15" width="12.85546875" customWidth="1"/>
  </cols>
  <sheetData>
    <row r="1" spans="1:16" s="24" customFormat="1" ht="46.5" thickTop="1" thickBot="1">
      <c r="A1" s="44" t="s">
        <v>40</v>
      </c>
      <c r="B1" s="54" t="s">
        <v>728</v>
      </c>
      <c r="C1" s="100" t="s">
        <v>68</v>
      </c>
      <c r="D1" s="99" t="s">
        <v>35</v>
      </c>
      <c r="E1" s="138" t="s">
        <v>786</v>
      </c>
      <c r="F1" s="60" t="s">
        <v>91</v>
      </c>
      <c r="G1" s="137" t="s">
        <v>787</v>
      </c>
      <c r="H1" s="60" t="s">
        <v>32</v>
      </c>
      <c r="I1" s="61" t="s">
        <v>34</v>
      </c>
      <c r="J1" s="60" t="s">
        <v>192</v>
      </c>
      <c r="K1" s="62" t="s">
        <v>43</v>
      </c>
      <c r="L1" s="137" t="s">
        <v>785</v>
      </c>
      <c r="M1" s="138" t="s">
        <v>801</v>
      </c>
      <c r="N1" s="149" t="s">
        <v>86</v>
      </c>
      <c r="O1" s="60" t="s">
        <v>87</v>
      </c>
      <c r="P1" s="156" t="s">
        <v>94</v>
      </c>
    </row>
    <row r="2" spans="1:16" s="5" customFormat="1" ht="19.5" thickTop="1">
      <c r="A2" s="97" t="s">
        <v>776</v>
      </c>
      <c r="B2" s="102"/>
      <c r="C2" s="116"/>
      <c r="D2" s="120"/>
      <c r="E2" s="67"/>
      <c r="F2" s="67"/>
      <c r="G2" s="67"/>
      <c r="H2" s="67"/>
      <c r="I2" s="121"/>
      <c r="J2" s="67"/>
      <c r="K2" s="66"/>
      <c r="L2" s="67"/>
      <c r="M2" s="67"/>
      <c r="N2" s="67"/>
    </row>
    <row r="3" spans="1:16">
      <c r="A3" s="91" t="s">
        <v>438</v>
      </c>
      <c r="B3" s="103" t="s">
        <v>758</v>
      </c>
      <c r="C3" s="115" t="s">
        <v>748</v>
      </c>
      <c r="L3" s="68">
        <v>1.3</v>
      </c>
      <c r="M3" s="68">
        <v>170</v>
      </c>
    </row>
    <row r="4" spans="1:16">
      <c r="B4" s="103"/>
      <c r="C4" s="115" t="s">
        <v>749</v>
      </c>
      <c r="D4" s="114" t="s">
        <v>433</v>
      </c>
      <c r="E4" s="68">
        <v>2</v>
      </c>
      <c r="H4" s="68">
        <v>25</v>
      </c>
      <c r="I4" s="68">
        <f>H4-E4</f>
        <v>23</v>
      </c>
      <c r="K4" s="68">
        <v>0.9</v>
      </c>
    </row>
    <row r="5" spans="1:16">
      <c r="A5" s="90"/>
      <c r="B5" s="59"/>
      <c r="C5" s="115" t="s">
        <v>750</v>
      </c>
      <c r="D5" s="114">
        <v>1</v>
      </c>
      <c r="E5" s="70"/>
      <c r="F5" s="70"/>
      <c r="G5" s="70"/>
      <c r="H5" s="70"/>
      <c r="L5" s="70"/>
      <c r="M5" s="70"/>
    </row>
    <row r="6" spans="1:16">
      <c r="A6" s="90"/>
      <c r="B6" s="59"/>
      <c r="C6" s="115" t="s">
        <v>748</v>
      </c>
      <c r="D6" s="114">
        <v>3</v>
      </c>
      <c r="E6" s="70"/>
      <c r="F6" s="70"/>
      <c r="G6" s="70"/>
      <c r="H6" s="70"/>
    </row>
    <row r="7" spans="1:16">
      <c r="C7" s="115" t="s">
        <v>751</v>
      </c>
      <c r="D7" s="114" t="s">
        <v>505</v>
      </c>
      <c r="E7" s="68">
        <v>1.9</v>
      </c>
      <c r="G7" s="68">
        <v>40</v>
      </c>
      <c r="H7" s="68">
        <v>25</v>
      </c>
      <c r="I7" s="68">
        <f>H7-E7</f>
        <v>23.1</v>
      </c>
      <c r="J7" s="68">
        <v>45</v>
      </c>
      <c r="K7" s="68">
        <v>0.8</v>
      </c>
    </row>
    <row r="9" spans="1:16">
      <c r="A9" s="91" t="s">
        <v>424</v>
      </c>
      <c r="B9" s="103" t="s">
        <v>759</v>
      </c>
      <c r="C9" s="115" t="s">
        <v>748</v>
      </c>
      <c r="L9" s="68">
        <v>1.4</v>
      </c>
      <c r="M9" s="68">
        <v>219</v>
      </c>
    </row>
    <row r="10" spans="1:16">
      <c r="B10" s="103"/>
      <c r="C10" s="115" t="s">
        <v>753</v>
      </c>
      <c r="D10" s="114" t="s">
        <v>439</v>
      </c>
      <c r="E10" s="68">
        <v>1.4</v>
      </c>
      <c r="K10" s="68">
        <v>1.1000000000000001</v>
      </c>
    </row>
    <row r="11" spans="1:16">
      <c r="C11" s="115" t="s">
        <v>440</v>
      </c>
      <c r="E11" s="68">
        <v>1.8</v>
      </c>
      <c r="G11" s="68">
        <v>55</v>
      </c>
    </row>
    <row r="12" spans="1:16">
      <c r="C12" s="115" t="s">
        <v>751</v>
      </c>
      <c r="D12" s="114" t="s">
        <v>506</v>
      </c>
      <c r="E12" s="68">
        <v>1.2</v>
      </c>
      <c r="G12" s="68">
        <v>50</v>
      </c>
      <c r="H12" s="68">
        <v>22</v>
      </c>
      <c r="I12" s="68">
        <f>H12-E12</f>
        <v>20.8</v>
      </c>
      <c r="J12" s="68">
        <v>40</v>
      </c>
      <c r="K12" s="68">
        <v>0.8</v>
      </c>
    </row>
    <row r="13" spans="1:16" ht="30">
      <c r="A13" s="91" t="s">
        <v>435</v>
      </c>
      <c r="B13" s="103" t="s">
        <v>760</v>
      </c>
      <c r="C13" s="115" t="s">
        <v>748</v>
      </c>
      <c r="L13" s="68">
        <v>8.6999999999999993</v>
      </c>
      <c r="M13" s="68">
        <v>88</v>
      </c>
    </row>
    <row r="14" spans="1:16">
      <c r="B14" s="103"/>
      <c r="C14" s="115" t="s">
        <v>752</v>
      </c>
      <c r="D14" s="114" t="s">
        <v>431</v>
      </c>
      <c r="E14" s="68">
        <v>8.4</v>
      </c>
      <c r="G14" s="68">
        <v>29</v>
      </c>
      <c r="K14" s="68">
        <v>0.6</v>
      </c>
      <c r="L14" s="68">
        <v>12.2</v>
      </c>
      <c r="M14" s="68">
        <v>108</v>
      </c>
    </row>
    <row r="15" spans="1:16">
      <c r="A15" s="92"/>
      <c r="B15" s="103"/>
      <c r="D15" s="114" t="s">
        <v>432</v>
      </c>
      <c r="E15" s="68">
        <v>7.9</v>
      </c>
      <c r="G15" s="68">
        <v>25</v>
      </c>
      <c r="K15" s="68">
        <v>0.8</v>
      </c>
    </row>
    <row r="16" spans="1:16">
      <c r="A16" s="92"/>
      <c r="B16" s="103"/>
    </row>
    <row r="17" spans="1:13">
      <c r="A17" s="91" t="s">
        <v>427</v>
      </c>
      <c r="B17" s="103" t="s">
        <v>762</v>
      </c>
      <c r="C17" s="115" t="s">
        <v>425</v>
      </c>
      <c r="D17" s="114" t="s">
        <v>429</v>
      </c>
      <c r="E17" s="68">
        <v>12</v>
      </c>
      <c r="H17" s="68">
        <v>30</v>
      </c>
      <c r="I17" s="68">
        <f>H17-E17</f>
        <v>18</v>
      </c>
      <c r="J17" s="68">
        <v>42</v>
      </c>
    </row>
    <row r="18" spans="1:13">
      <c r="B18" s="103"/>
    </row>
    <row r="19" spans="1:13">
      <c r="A19" s="92"/>
      <c r="B19" s="103"/>
    </row>
    <row r="20" spans="1:13" ht="30">
      <c r="A20" s="91" t="s">
        <v>437</v>
      </c>
      <c r="B20" s="103" t="s">
        <v>763</v>
      </c>
      <c r="C20" s="115" t="s">
        <v>748</v>
      </c>
      <c r="L20" s="68">
        <v>12.1</v>
      </c>
      <c r="M20" s="68">
        <v>93</v>
      </c>
    </row>
    <row r="21" spans="1:13">
      <c r="B21" s="103"/>
    </row>
    <row r="23" spans="1:13">
      <c r="A23" s="91" t="s">
        <v>418</v>
      </c>
      <c r="B23" s="103" t="s">
        <v>766</v>
      </c>
      <c r="C23" s="115" t="s">
        <v>357</v>
      </c>
      <c r="D23" s="114" t="s">
        <v>358</v>
      </c>
      <c r="K23" s="68">
        <v>0.41</v>
      </c>
    </row>
    <row r="24" spans="1:13">
      <c r="B24" s="103"/>
      <c r="C24" s="115" t="s">
        <v>748</v>
      </c>
      <c r="L24" s="68">
        <v>3.5</v>
      </c>
      <c r="M24" s="68">
        <v>71</v>
      </c>
    </row>
    <row r="25" spans="1:13">
      <c r="A25" s="92"/>
      <c r="B25" s="103"/>
      <c r="C25" s="117"/>
    </row>
    <row r="26" spans="1:13">
      <c r="A26" s="92"/>
      <c r="B26" s="103"/>
      <c r="C26" s="117"/>
    </row>
    <row r="27" spans="1:13">
      <c r="B27" s="103"/>
    </row>
    <row r="28" spans="1:13">
      <c r="A28" s="91" t="s">
        <v>436</v>
      </c>
      <c r="B28" s="103" t="s">
        <v>761</v>
      </c>
      <c r="C28" s="115" t="s">
        <v>724</v>
      </c>
    </row>
    <row r="29" spans="1:13">
      <c r="B29" s="103"/>
      <c r="C29" s="115" t="s">
        <v>425</v>
      </c>
      <c r="D29" s="114" t="s">
        <v>426</v>
      </c>
      <c r="E29" s="68">
        <v>12</v>
      </c>
      <c r="H29" s="68">
        <v>33</v>
      </c>
      <c r="I29" s="68">
        <f>H29-E29</f>
        <v>21</v>
      </c>
      <c r="J29" s="68">
        <v>45</v>
      </c>
    </row>
    <row r="30" spans="1:13">
      <c r="A30" s="92"/>
      <c r="B30" s="103"/>
    </row>
    <row r="31" spans="1:13">
      <c r="A31" s="92"/>
      <c r="B31" s="103"/>
    </row>
    <row r="32" spans="1:13" ht="30">
      <c r="A32" s="91" t="s">
        <v>428</v>
      </c>
      <c r="B32" s="103" t="s">
        <v>775</v>
      </c>
      <c r="C32" s="115" t="s">
        <v>425</v>
      </c>
      <c r="D32" s="114" t="s">
        <v>430</v>
      </c>
      <c r="E32" s="68">
        <v>6</v>
      </c>
      <c r="H32" s="68">
        <v>27</v>
      </c>
      <c r="I32" s="68">
        <f>H32-E32</f>
        <v>21</v>
      </c>
      <c r="J32" s="68">
        <v>42</v>
      </c>
    </row>
    <row r="33" spans="1:14">
      <c r="B33" s="103"/>
      <c r="I33" s="68"/>
    </row>
    <row r="34" spans="1:14">
      <c r="A34" s="92"/>
      <c r="B34" s="103"/>
      <c r="C34" s="117"/>
    </row>
    <row r="35" spans="1:14" ht="30">
      <c r="A35" s="91" t="s">
        <v>412</v>
      </c>
      <c r="B35" s="103" t="s">
        <v>413</v>
      </c>
      <c r="C35" s="115" t="s">
        <v>754</v>
      </c>
      <c r="D35" s="114" t="s">
        <v>777</v>
      </c>
      <c r="E35" s="68">
        <v>7</v>
      </c>
      <c r="H35" s="68">
        <v>27</v>
      </c>
      <c r="I35" s="68">
        <f>H35-E35</f>
        <v>20</v>
      </c>
      <c r="J35" s="68">
        <v>40</v>
      </c>
      <c r="N35" s="68">
        <v>6</v>
      </c>
    </row>
    <row r="36" spans="1:14">
      <c r="C36" s="115" t="s">
        <v>414</v>
      </c>
      <c r="D36" s="114" t="s">
        <v>415</v>
      </c>
      <c r="E36" s="68">
        <v>7.3</v>
      </c>
      <c r="G36" s="68">
        <v>14</v>
      </c>
      <c r="H36" s="68">
        <v>27</v>
      </c>
      <c r="I36" s="68">
        <f>H36-E36</f>
        <v>19.7</v>
      </c>
    </row>
    <row r="37" spans="1:14">
      <c r="C37" s="115" t="s">
        <v>748</v>
      </c>
      <c r="L37" s="68">
        <v>5.3</v>
      </c>
      <c r="M37" s="68">
        <v>85</v>
      </c>
    </row>
    <row r="39" spans="1:14" ht="30">
      <c r="A39" s="91" t="s">
        <v>764</v>
      </c>
      <c r="B39" s="57" t="s">
        <v>765</v>
      </c>
      <c r="C39" s="115" t="s">
        <v>487</v>
      </c>
      <c r="D39" s="114" t="s">
        <v>488</v>
      </c>
      <c r="E39" s="68">
        <v>0.8</v>
      </c>
      <c r="G39" s="68">
        <v>60</v>
      </c>
      <c r="H39" s="68">
        <v>19.399999999999999</v>
      </c>
      <c r="I39" s="68">
        <f>H39-E39</f>
        <v>18.599999999999998</v>
      </c>
      <c r="J39" s="68">
        <v>40.4</v>
      </c>
      <c r="N39" s="68">
        <v>8.5</v>
      </c>
    </row>
    <row r="41" spans="1:14">
      <c r="A41" s="93"/>
      <c r="B41" s="104"/>
    </row>
    <row r="42" spans="1:14" ht="18.75">
      <c r="A42" s="98" t="s">
        <v>772</v>
      </c>
      <c r="B42" s="105"/>
    </row>
    <row r="43" spans="1:14" ht="30">
      <c r="A43" s="91" t="s">
        <v>420</v>
      </c>
      <c r="B43" s="103" t="s">
        <v>773</v>
      </c>
      <c r="C43" s="115" t="s">
        <v>755</v>
      </c>
    </row>
    <row r="44" spans="1:14">
      <c r="B44" s="103"/>
      <c r="E44" s="68" t="s">
        <v>422</v>
      </c>
      <c r="H44" s="68">
        <v>20</v>
      </c>
      <c r="I44" s="123">
        <v>13</v>
      </c>
      <c r="J44" s="68">
        <v>25</v>
      </c>
    </row>
    <row r="45" spans="1:14">
      <c r="A45" s="92"/>
      <c r="B45" s="103"/>
      <c r="I45" s="123"/>
    </row>
    <row r="46" spans="1:14" ht="60">
      <c r="A46" s="91" t="s">
        <v>767</v>
      </c>
      <c r="B46" s="103" t="s">
        <v>774</v>
      </c>
    </row>
    <row r="47" spans="1:14">
      <c r="E47" s="68" t="s">
        <v>421</v>
      </c>
      <c r="H47" s="68">
        <v>10</v>
      </c>
      <c r="I47" s="123">
        <v>18</v>
      </c>
      <c r="J47" s="68">
        <v>20</v>
      </c>
    </row>
    <row r="48" spans="1:14">
      <c r="A48" s="92"/>
      <c r="B48" s="103"/>
    </row>
    <row r="49" spans="1:11">
      <c r="A49" s="91" t="s">
        <v>503</v>
      </c>
      <c r="B49" s="103" t="s">
        <v>503</v>
      </c>
      <c r="C49" s="115" t="s">
        <v>756</v>
      </c>
      <c r="E49" s="68">
        <v>5.5</v>
      </c>
      <c r="G49" s="68">
        <v>54</v>
      </c>
      <c r="H49" s="68">
        <v>21.9</v>
      </c>
      <c r="I49" s="68">
        <f>H49-E49</f>
        <v>16.399999999999999</v>
      </c>
      <c r="J49" s="68">
        <v>35.9</v>
      </c>
    </row>
    <row r="50" spans="1:11">
      <c r="A50" s="91" t="s">
        <v>504</v>
      </c>
      <c r="B50" s="103" t="s">
        <v>504</v>
      </c>
      <c r="E50" s="68">
        <v>7.9</v>
      </c>
      <c r="G50" s="68">
        <v>90</v>
      </c>
      <c r="H50" s="68">
        <v>22.5</v>
      </c>
      <c r="I50" s="68">
        <f>H50-E50</f>
        <v>14.6</v>
      </c>
      <c r="J50" s="68">
        <v>42.7</v>
      </c>
    </row>
    <row r="51" spans="1:11">
      <c r="A51" s="92"/>
      <c r="B51" s="103"/>
    </row>
    <row r="52" spans="1:11">
      <c r="A52" s="93"/>
      <c r="B52" s="104"/>
    </row>
    <row r="53" spans="1:11">
      <c r="A53" s="92"/>
      <c r="B53" s="103"/>
    </row>
    <row r="54" spans="1:11" ht="15.75">
      <c r="A54" s="96" t="s">
        <v>783</v>
      </c>
      <c r="B54" s="105"/>
    </row>
    <row r="55" spans="1:11" ht="30">
      <c r="A55" s="91" t="s">
        <v>423</v>
      </c>
      <c r="B55" s="103" t="s">
        <v>417</v>
      </c>
      <c r="C55" s="115" t="s">
        <v>782</v>
      </c>
      <c r="D55" s="114" t="s">
        <v>778</v>
      </c>
      <c r="E55" s="123">
        <v>3.02</v>
      </c>
      <c r="G55" s="123">
        <v>57.27</v>
      </c>
      <c r="H55" s="123">
        <v>27.4</v>
      </c>
      <c r="I55" s="123">
        <f>H55-E55</f>
        <v>24.38</v>
      </c>
      <c r="J55" s="123">
        <v>36.299999999999997</v>
      </c>
    </row>
    <row r="56" spans="1:11">
      <c r="I56" s="123"/>
    </row>
    <row r="57" spans="1:11" ht="45">
      <c r="A57" s="91" t="s">
        <v>416</v>
      </c>
      <c r="B57" s="103" t="s">
        <v>771</v>
      </c>
      <c r="C57" s="115" t="s">
        <v>757</v>
      </c>
      <c r="D57" s="114" t="s">
        <v>419</v>
      </c>
      <c r="E57" s="68">
        <v>7.9</v>
      </c>
      <c r="G57" s="68">
        <v>68</v>
      </c>
      <c r="H57" s="68">
        <v>30</v>
      </c>
      <c r="I57" s="123">
        <f>H57-E57</f>
        <v>22.1</v>
      </c>
      <c r="J57" s="68">
        <v>40</v>
      </c>
    </row>
    <row r="58" spans="1:11">
      <c r="A58" s="92"/>
      <c r="B58" s="103"/>
      <c r="I58" s="123"/>
    </row>
    <row r="59" spans="1:11">
      <c r="A59" s="94"/>
      <c r="B59" s="106"/>
      <c r="I59" s="123"/>
    </row>
    <row r="61" spans="1:11" ht="18.75">
      <c r="A61" s="97" t="s">
        <v>769</v>
      </c>
      <c r="B61" s="102"/>
    </row>
    <row r="62" spans="1:11" ht="30">
      <c r="A62" s="91" t="s">
        <v>768</v>
      </c>
      <c r="B62" s="103" t="s">
        <v>770</v>
      </c>
      <c r="C62" s="115" t="s">
        <v>357</v>
      </c>
      <c r="D62" s="114" t="s">
        <v>355</v>
      </c>
      <c r="K62" s="68">
        <v>0.47</v>
      </c>
    </row>
    <row r="63" spans="1:11">
      <c r="B63" s="103"/>
    </row>
    <row r="65" spans="1:2" ht="15.75">
      <c r="A65" s="95"/>
      <c r="B65" s="107"/>
    </row>
  </sheetData>
  <pageMargins left="0.70866141732283472" right="0.70866141732283472" top="0.74803149606299213" bottom="0.74803149606299213" header="0.31496062992125984" footer="0.31496062992125984"/>
  <pageSetup paperSize="9" scale="50" fitToHeight="3" orientation="landscape" verticalDpi="0" r:id="rId1"/>
</worksheet>
</file>

<file path=xl/worksheets/sheet7.xml><?xml version="1.0" encoding="utf-8"?>
<worksheet xmlns="http://schemas.openxmlformats.org/spreadsheetml/2006/main" xmlns:r="http://schemas.openxmlformats.org/officeDocument/2006/relationships">
  <sheetPr>
    <pageSetUpPr fitToPage="1"/>
  </sheetPr>
  <dimension ref="A1:P185"/>
  <sheetViews>
    <sheetView zoomScaleNormal="100" workbookViewId="0">
      <pane xSplit="2" ySplit="1" topLeftCell="C2" activePane="bottomRight" state="frozen"/>
      <selection pane="topRight" activeCell="C1" sqref="C1"/>
      <selection pane="bottomLeft" activeCell="A2" sqref="A2"/>
      <selection pane="bottomRight" activeCell="A3" sqref="A3:A137"/>
    </sheetView>
  </sheetViews>
  <sheetFormatPr baseColWidth="10" defaultRowHeight="15"/>
  <cols>
    <col min="1" max="1" width="24" style="139" customWidth="1"/>
    <col min="2" max="2" width="17.28515625" style="172" customWidth="1"/>
    <col min="3" max="3" width="20.5703125" style="38" customWidth="1"/>
    <col min="4" max="4" width="15.85546875" style="88" customWidth="1"/>
    <col min="5" max="13" width="11.42578125" style="68"/>
    <col min="14" max="14" width="15.5703125" style="68" customWidth="1"/>
    <col min="15" max="16" width="11.42578125" style="33"/>
  </cols>
  <sheetData>
    <row r="1" spans="1:16" s="5" customFormat="1" ht="46.5" thickTop="1" thickBot="1">
      <c r="A1" s="169" t="s">
        <v>40</v>
      </c>
      <c r="B1" s="143" t="s">
        <v>728</v>
      </c>
      <c r="C1" s="143" t="s">
        <v>68</v>
      </c>
      <c r="D1" s="147" t="s">
        <v>35</v>
      </c>
      <c r="E1" s="138" t="s">
        <v>786</v>
      </c>
      <c r="F1" s="138" t="s">
        <v>91</v>
      </c>
      <c r="G1" s="137" t="s">
        <v>787</v>
      </c>
      <c r="H1" s="138" t="s">
        <v>32</v>
      </c>
      <c r="I1" s="138" t="s">
        <v>34</v>
      </c>
      <c r="J1" s="138" t="s">
        <v>192</v>
      </c>
      <c r="K1" s="138" t="s">
        <v>55</v>
      </c>
      <c r="L1" s="138" t="s">
        <v>801</v>
      </c>
      <c r="M1" s="138" t="s">
        <v>43</v>
      </c>
      <c r="N1" s="61" t="s">
        <v>86</v>
      </c>
      <c r="O1" s="138" t="s">
        <v>87</v>
      </c>
      <c r="P1" s="138"/>
    </row>
    <row r="2" spans="1:16" s="5" customFormat="1" ht="19.5" thickTop="1">
      <c r="A2" s="197" t="s">
        <v>824</v>
      </c>
      <c r="B2" s="191"/>
      <c r="C2" s="190"/>
      <c r="D2" s="185"/>
      <c r="E2" s="67"/>
      <c r="F2" s="67"/>
      <c r="G2" s="67"/>
      <c r="H2" s="67"/>
      <c r="I2" s="67"/>
      <c r="J2" s="67"/>
      <c r="K2" s="67"/>
      <c r="L2" s="66"/>
      <c r="M2" s="67"/>
      <c r="N2" s="67"/>
      <c r="O2" s="31"/>
      <c r="P2" s="31"/>
    </row>
    <row r="3" spans="1:16" s="16" customFormat="1" ht="30">
      <c r="A3" s="183" t="s">
        <v>441</v>
      </c>
      <c r="B3" s="192" t="s">
        <v>836</v>
      </c>
      <c r="C3" s="38" t="s">
        <v>832</v>
      </c>
      <c r="D3" s="187"/>
      <c r="E3" s="63">
        <v>4.5999999999999996</v>
      </c>
      <c r="F3" s="63">
        <v>0.43</v>
      </c>
      <c r="G3" s="63">
        <v>45</v>
      </c>
      <c r="H3" s="63">
        <v>27</v>
      </c>
      <c r="I3" s="68">
        <f>(H3-E3)</f>
        <v>22.4</v>
      </c>
      <c r="J3" s="63">
        <v>38</v>
      </c>
      <c r="K3" s="63"/>
      <c r="L3" s="63"/>
      <c r="M3" s="77">
        <v>1.8</v>
      </c>
      <c r="N3" s="63"/>
      <c r="O3" s="173"/>
      <c r="P3" s="173"/>
    </row>
    <row r="4" spans="1:16" s="16" customFormat="1">
      <c r="A4" s="195"/>
      <c r="B4" s="174"/>
      <c r="C4" s="38" t="s">
        <v>445</v>
      </c>
      <c r="D4" s="187"/>
      <c r="E4" s="63"/>
      <c r="F4" s="63"/>
      <c r="G4" s="63"/>
      <c r="H4" s="63">
        <v>22</v>
      </c>
      <c r="I4" s="63"/>
      <c r="J4" s="63">
        <v>32</v>
      </c>
      <c r="K4" s="63"/>
      <c r="L4" s="63"/>
      <c r="M4" s="63"/>
      <c r="N4" s="63"/>
      <c r="O4" s="173"/>
      <c r="P4" s="173"/>
    </row>
    <row r="5" spans="1:16" s="16" customFormat="1">
      <c r="A5" s="180"/>
      <c r="B5" s="174"/>
      <c r="C5" s="38" t="s">
        <v>448</v>
      </c>
      <c r="D5" s="187"/>
      <c r="E5" s="63"/>
      <c r="F5" s="63"/>
      <c r="G5" s="63"/>
      <c r="H5" s="63">
        <v>25</v>
      </c>
      <c r="I5" s="63"/>
      <c r="J5" s="63">
        <v>37</v>
      </c>
      <c r="K5" s="63"/>
      <c r="L5" s="77"/>
      <c r="M5" s="63"/>
      <c r="N5" s="63"/>
      <c r="O5" s="173">
        <v>4.3E-3</v>
      </c>
      <c r="P5" s="173"/>
    </row>
    <row r="6" spans="1:16" s="16" customFormat="1">
      <c r="A6" s="180"/>
      <c r="B6" s="174"/>
      <c r="C6" s="38" t="s">
        <v>567</v>
      </c>
      <c r="D6" s="88" t="s">
        <v>580</v>
      </c>
      <c r="E6" s="63">
        <v>1.9</v>
      </c>
      <c r="F6" s="63"/>
      <c r="G6" s="63">
        <v>43</v>
      </c>
      <c r="H6" s="63"/>
      <c r="I6" s="63"/>
      <c r="J6" s="63"/>
      <c r="K6" s="63"/>
      <c r="L6" s="77"/>
      <c r="M6" s="63"/>
      <c r="N6" s="63"/>
      <c r="O6" s="173"/>
      <c r="P6" s="173"/>
    </row>
    <row r="7" spans="1:16" s="16" customFormat="1">
      <c r="A7" s="180"/>
      <c r="B7" s="174"/>
      <c r="C7" s="36"/>
      <c r="D7" s="187"/>
      <c r="E7" s="63"/>
      <c r="F7" s="63"/>
      <c r="G7" s="63"/>
      <c r="H7" s="63"/>
      <c r="I7" s="63"/>
      <c r="J7" s="63"/>
      <c r="K7" s="63"/>
      <c r="L7" s="77"/>
      <c r="M7" s="63"/>
      <c r="N7" s="63"/>
      <c r="O7" s="173"/>
      <c r="P7" s="173"/>
    </row>
    <row r="8" spans="1:16" s="16" customFormat="1" ht="30">
      <c r="A8" s="183" t="s">
        <v>443</v>
      </c>
      <c r="B8" s="192" t="s">
        <v>442</v>
      </c>
      <c r="C8" s="38" t="s">
        <v>444</v>
      </c>
      <c r="D8" s="187"/>
      <c r="E8" s="63">
        <v>3.6</v>
      </c>
      <c r="F8" s="63">
        <v>0.14000000000000001</v>
      </c>
      <c r="G8" s="63">
        <v>64</v>
      </c>
      <c r="H8" s="63"/>
      <c r="I8" s="63"/>
      <c r="J8" s="63"/>
      <c r="K8" s="63"/>
      <c r="L8" s="63"/>
      <c r="M8" s="77">
        <v>1.5</v>
      </c>
      <c r="N8" s="63"/>
      <c r="O8" s="33" t="s">
        <v>524</v>
      </c>
      <c r="P8" s="173"/>
    </row>
    <row r="9" spans="1:16" s="16" customFormat="1" ht="30">
      <c r="A9" s="195"/>
      <c r="B9" s="174"/>
      <c r="C9" s="38" t="s">
        <v>545</v>
      </c>
      <c r="D9" s="88" t="s">
        <v>549</v>
      </c>
      <c r="E9" s="63"/>
      <c r="F9" s="63"/>
      <c r="G9" s="63"/>
      <c r="H9" s="63"/>
      <c r="I9" s="63"/>
      <c r="J9" s="63"/>
      <c r="K9" s="63"/>
      <c r="L9" s="63"/>
      <c r="M9" s="77">
        <v>1.75</v>
      </c>
      <c r="N9" s="63"/>
      <c r="O9" s="173"/>
      <c r="P9" s="173"/>
    </row>
    <row r="10" spans="1:16" s="16" customFormat="1">
      <c r="A10" s="180"/>
      <c r="B10" s="174"/>
      <c r="C10" s="38" t="s">
        <v>833</v>
      </c>
      <c r="D10" s="187"/>
      <c r="E10" s="63"/>
      <c r="F10" s="63"/>
      <c r="G10" s="63"/>
      <c r="H10" s="63"/>
      <c r="I10" s="63"/>
      <c r="J10" s="63"/>
      <c r="K10" s="63"/>
      <c r="L10" s="77"/>
      <c r="M10" s="63"/>
      <c r="N10" s="63"/>
      <c r="O10" s="173"/>
      <c r="P10" s="173"/>
    </row>
    <row r="11" spans="1:16" s="16" customFormat="1">
      <c r="A11" s="180"/>
      <c r="B11" s="174"/>
      <c r="C11" s="38" t="s">
        <v>567</v>
      </c>
      <c r="D11" s="88" t="s">
        <v>579</v>
      </c>
      <c r="E11" s="63">
        <v>3.2</v>
      </c>
      <c r="F11" s="63"/>
      <c r="G11" s="63">
        <v>42</v>
      </c>
      <c r="H11" s="63"/>
      <c r="I11" s="63"/>
      <c r="J11" s="63"/>
      <c r="K11" s="63">
        <v>9</v>
      </c>
      <c r="L11" s="63">
        <v>80</v>
      </c>
      <c r="M11" s="63"/>
      <c r="N11" s="63"/>
      <c r="O11" s="173"/>
      <c r="P11" s="173"/>
    </row>
    <row r="12" spans="1:16" ht="30">
      <c r="C12" s="38" t="s">
        <v>698</v>
      </c>
      <c r="D12" s="88" t="s">
        <v>564</v>
      </c>
      <c r="E12" s="68">
        <v>4.5999999999999996</v>
      </c>
      <c r="G12" s="68">
        <v>25</v>
      </c>
    </row>
    <row r="13" spans="1:16" ht="30">
      <c r="C13" s="38" t="s">
        <v>698</v>
      </c>
      <c r="D13" s="88" t="s">
        <v>23</v>
      </c>
      <c r="E13" s="68">
        <v>4.8</v>
      </c>
      <c r="G13" s="68">
        <v>63</v>
      </c>
    </row>
    <row r="14" spans="1:16" s="16" customFormat="1">
      <c r="A14" s="180"/>
      <c r="B14" s="174"/>
      <c r="C14" s="38"/>
      <c r="D14" s="187"/>
      <c r="E14" s="63"/>
      <c r="F14" s="63"/>
      <c r="G14" s="63"/>
      <c r="H14" s="63"/>
      <c r="I14" s="63"/>
      <c r="J14" s="63"/>
      <c r="K14" s="63"/>
      <c r="L14" s="77"/>
      <c r="M14" s="63"/>
      <c r="N14" s="63"/>
      <c r="O14" s="173"/>
      <c r="P14" s="173"/>
    </row>
    <row r="15" spans="1:16" s="16" customFormat="1" ht="30">
      <c r="A15" s="179" t="s">
        <v>568</v>
      </c>
      <c r="B15" s="192" t="s">
        <v>837</v>
      </c>
      <c r="C15" s="38" t="s">
        <v>567</v>
      </c>
      <c r="D15" s="88" t="s">
        <v>578</v>
      </c>
      <c r="E15" s="63">
        <v>0.2</v>
      </c>
      <c r="F15" s="63"/>
      <c r="G15" s="63">
        <v>62</v>
      </c>
      <c r="H15" s="63"/>
      <c r="I15" s="63"/>
      <c r="J15" s="63"/>
      <c r="K15" s="63"/>
      <c r="L15" s="77"/>
      <c r="M15" s="63"/>
      <c r="N15" s="63"/>
      <c r="O15" s="173"/>
      <c r="P15" s="173"/>
    </row>
    <row r="16" spans="1:16" s="16" customFormat="1" ht="30">
      <c r="A16" s="195"/>
      <c r="B16" s="174"/>
      <c r="C16" s="38" t="s">
        <v>698</v>
      </c>
      <c r="D16" s="187"/>
      <c r="E16" s="68">
        <v>6.3</v>
      </c>
      <c r="F16" s="68"/>
      <c r="G16" s="68">
        <v>29</v>
      </c>
      <c r="H16" s="63"/>
      <c r="I16" s="63"/>
      <c r="J16" s="63"/>
      <c r="K16" s="63"/>
      <c r="L16" s="77"/>
      <c r="M16" s="63"/>
      <c r="N16" s="63"/>
      <c r="O16" s="173"/>
      <c r="P16" s="173"/>
    </row>
    <row r="18" spans="1:16" s="16" customFormat="1">
      <c r="A18" s="180"/>
      <c r="B18" s="174"/>
      <c r="C18" s="38"/>
      <c r="D18" s="187"/>
      <c r="E18" s="63"/>
      <c r="F18" s="63"/>
      <c r="G18" s="63"/>
      <c r="H18" s="63"/>
      <c r="I18" s="63"/>
      <c r="J18" s="63"/>
      <c r="K18" s="63"/>
      <c r="L18" s="77"/>
      <c r="M18" s="63"/>
      <c r="N18" s="63"/>
      <c r="O18" s="173"/>
      <c r="P18" s="173"/>
    </row>
    <row r="19" spans="1:16" s="16" customFormat="1" ht="30">
      <c r="A19" s="179" t="s">
        <v>569</v>
      </c>
      <c r="B19" s="192" t="s">
        <v>8</v>
      </c>
      <c r="C19" s="38" t="s">
        <v>567</v>
      </c>
      <c r="D19" s="88" t="s">
        <v>581</v>
      </c>
      <c r="E19" s="63">
        <v>1.2</v>
      </c>
      <c r="F19" s="63"/>
      <c r="G19" s="63">
        <v>90</v>
      </c>
      <c r="H19" s="63"/>
      <c r="I19" s="63"/>
      <c r="J19" s="63"/>
      <c r="K19" s="63"/>
      <c r="L19" s="77"/>
      <c r="M19" s="63"/>
      <c r="N19" s="63"/>
      <c r="O19" s="173"/>
      <c r="P19" s="173"/>
    </row>
    <row r="20" spans="1:16" s="16" customFormat="1" ht="30">
      <c r="A20" s="195"/>
      <c r="B20" s="174"/>
      <c r="C20" s="38" t="s">
        <v>698</v>
      </c>
      <c r="D20" s="187"/>
      <c r="E20" s="68">
        <v>5.2</v>
      </c>
      <c r="F20" s="68"/>
      <c r="G20" s="68">
        <v>46</v>
      </c>
      <c r="H20" s="63"/>
      <c r="I20" s="63"/>
      <c r="J20" s="63"/>
      <c r="K20" s="63"/>
      <c r="L20" s="77"/>
      <c r="M20" s="63"/>
      <c r="N20" s="63"/>
      <c r="O20" s="173"/>
      <c r="P20" s="173"/>
    </row>
    <row r="22" spans="1:16" s="16" customFormat="1" ht="30">
      <c r="A22" s="183" t="s">
        <v>523</v>
      </c>
      <c r="B22" s="194" t="s">
        <v>521</v>
      </c>
      <c r="C22" s="38" t="s">
        <v>448</v>
      </c>
      <c r="D22" s="187"/>
      <c r="E22" s="63"/>
      <c r="F22" s="63"/>
      <c r="G22" s="63"/>
      <c r="H22" s="63"/>
      <c r="I22" s="63"/>
      <c r="J22" s="63">
        <v>35</v>
      </c>
      <c r="K22" s="63"/>
      <c r="L22" s="77"/>
      <c r="M22" s="63"/>
      <c r="N22" s="63"/>
      <c r="O22" s="173"/>
      <c r="P22" s="173"/>
    </row>
    <row r="23" spans="1:16" s="16" customFormat="1">
      <c r="A23" s="195"/>
      <c r="B23" s="174"/>
      <c r="C23" s="38" t="s">
        <v>567</v>
      </c>
      <c r="D23" s="187"/>
      <c r="E23" s="63">
        <v>2.5</v>
      </c>
      <c r="F23" s="63"/>
      <c r="G23" s="63">
        <v>96</v>
      </c>
      <c r="H23" s="63"/>
      <c r="I23" s="63"/>
      <c r="J23" s="63"/>
      <c r="K23" s="63"/>
      <c r="L23" s="77"/>
      <c r="M23" s="63"/>
      <c r="N23" s="63"/>
      <c r="O23" s="173">
        <v>2.1</v>
      </c>
      <c r="P23" s="173"/>
    </row>
    <row r="24" spans="1:16" s="16" customFormat="1">
      <c r="A24" s="181"/>
      <c r="B24" s="174"/>
      <c r="C24" s="36"/>
      <c r="D24" s="187"/>
      <c r="E24" s="63"/>
      <c r="F24" s="63"/>
      <c r="G24" s="63"/>
      <c r="H24" s="63"/>
      <c r="I24" s="63"/>
      <c r="J24" s="63"/>
      <c r="K24" s="63"/>
      <c r="L24" s="77"/>
      <c r="M24" s="63"/>
      <c r="N24" s="63"/>
      <c r="O24" s="173"/>
      <c r="P24" s="173"/>
    </row>
    <row r="25" spans="1:16" s="16" customFormat="1" ht="30">
      <c r="A25" s="183" t="s">
        <v>544</v>
      </c>
      <c r="B25" s="194" t="s">
        <v>19</v>
      </c>
      <c r="C25" s="38" t="s">
        <v>545</v>
      </c>
      <c r="D25" s="88" t="s">
        <v>547</v>
      </c>
      <c r="E25" s="63">
        <v>2.6</v>
      </c>
      <c r="F25" s="63">
        <v>0.06</v>
      </c>
      <c r="G25" s="63">
        <v>44</v>
      </c>
      <c r="H25" s="63"/>
      <c r="I25" s="63"/>
      <c r="J25" s="63"/>
      <c r="K25" s="63"/>
      <c r="L25" s="63"/>
      <c r="M25" s="77">
        <v>1.5</v>
      </c>
      <c r="N25" s="63"/>
      <c r="O25" s="173"/>
      <c r="P25" s="173"/>
    </row>
    <row r="26" spans="1:16" s="16" customFormat="1">
      <c r="A26" s="195"/>
      <c r="B26" s="174"/>
      <c r="C26" s="38" t="s">
        <v>833</v>
      </c>
      <c r="D26" s="187"/>
      <c r="E26" s="63"/>
      <c r="F26" s="63"/>
      <c r="G26" s="63"/>
      <c r="H26" s="63"/>
      <c r="I26" s="63"/>
      <c r="J26" s="63"/>
      <c r="K26" s="63"/>
      <c r="L26" s="77"/>
      <c r="M26" s="63"/>
      <c r="N26" s="63"/>
      <c r="O26" s="173"/>
      <c r="P26" s="173"/>
    </row>
    <row r="27" spans="1:16" ht="30">
      <c r="C27" s="38" t="s">
        <v>698</v>
      </c>
      <c r="E27" s="68">
        <v>4.7</v>
      </c>
      <c r="G27" s="68">
        <v>56</v>
      </c>
    </row>
    <row r="28" spans="1:16">
      <c r="A28" s="139" t="s">
        <v>594</v>
      </c>
      <c r="B28" s="194" t="s">
        <v>12</v>
      </c>
    </row>
    <row r="29" spans="1:16" ht="30">
      <c r="C29" s="38" t="s">
        <v>698</v>
      </c>
      <c r="E29" s="68">
        <v>6.7</v>
      </c>
      <c r="G29" s="68">
        <v>44</v>
      </c>
    </row>
    <row r="30" spans="1:16" s="16" customFormat="1">
      <c r="A30" s="181"/>
      <c r="B30" s="174"/>
      <c r="C30" s="36"/>
      <c r="D30" s="187"/>
      <c r="E30" s="63"/>
      <c r="F30" s="63"/>
      <c r="G30" s="63"/>
      <c r="H30" s="63"/>
      <c r="I30" s="63"/>
      <c r="J30" s="63"/>
      <c r="K30" s="63"/>
      <c r="L30" s="77"/>
      <c r="M30" s="63"/>
      <c r="N30" s="63"/>
      <c r="O30" s="173"/>
      <c r="P30" s="173"/>
    </row>
    <row r="31" spans="1:16" s="16" customFormat="1" ht="30">
      <c r="A31" s="139" t="s">
        <v>808</v>
      </c>
      <c r="B31" s="194" t="s">
        <v>546</v>
      </c>
      <c r="C31" s="38" t="s">
        <v>545</v>
      </c>
      <c r="D31" s="88" t="s">
        <v>548</v>
      </c>
      <c r="E31" s="63">
        <v>2.6</v>
      </c>
      <c r="F31" s="63">
        <v>0.01</v>
      </c>
      <c r="G31" s="63">
        <v>116</v>
      </c>
      <c r="H31" s="63"/>
      <c r="I31" s="63"/>
      <c r="J31" s="63"/>
      <c r="K31" s="63"/>
      <c r="L31" s="63"/>
      <c r="M31" s="77">
        <v>1</v>
      </c>
      <c r="N31" s="63"/>
      <c r="O31" s="173"/>
      <c r="P31" s="173"/>
    </row>
    <row r="32" spans="1:16" s="16" customFormat="1">
      <c r="A32" s="195"/>
      <c r="B32" s="174"/>
      <c r="C32" s="38" t="s">
        <v>833</v>
      </c>
      <c r="D32" s="187"/>
      <c r="E32" s="63"/>
      <c r="F32" s="63"/>
      <c r="G32" s="63"/>
      <c r="H32" s="63"/>
      <c r="I32" s="63"/>
      <c r="J32" s="63"/>
      <c r="K32" s="63"/>
      <c r="L32" s="77"/>
      <c r="M32" s="63"/>
      <c r="N32" s="63"/>
      <c r="O32" s="173"/>
      <c r="P32" s="173"/>
    </row>
    <row r="33" spans="1:16" s="16" customFormat="1">
      <c r="A33" s="181"/>
      <c r="B33" s="174"/>
      <c r="C33" s="38" t="s">
        <v>567</v>
      </c>
      <c r="D33" s="187"/>
      <c r="E33" s="63">
        <v>1.4</v>
      </c>
      <c r="F33" s="63"/>
      <c r="G33" s="63">
        <v>164</v>
      </c>
      <c r="H33" s="63"/>
      <c r="I33" s="63"/>
      <c r="J33" s="63"/>
      <c r="K33" s="63"/>
      <c r="L33" s="77"/>
      <c r="M33" s="63"/>
      <c r="N33" s="63"/>
      <c r="O33" s="173"/>
      <c r="P33" s="173"/>
    </row>
    <row r="34" spans="1:16" s="16" customFormat="1">
      <c r="A34" s="181"/>
      <c r="B34" s="174"/>
      <c r="C34" s="36"/>
      <c r="D34" s="187"/>
      <c r="E34" s="63"/>
      <c r="F34" s="63"/>
      <c r="G34" s="63"/>
      <c r="H34" s="63"/>
      <c r="I34" s="63"/>
      <c r="J34" s="63"/>
      <c r="K34" s="63"/>
      <c r="L34" s="77"/>
      <c r="M34" s="63"/>
      <c r="N34" s="63"/>
      <c r="O34" s="173"/>
      <c r="P34" s="173"/>
    </row>
    <row r="35" spans="1:16" s="16" customFormat="1" ht="30">
      <c r="A35" s="139" t="s">
        <v>528</v>
      </c>
      <c r="B35" s="194" t="s">
        <v>529</v>
      </c>
      <c r="C35" s="38" t="s">
        <v>834</v>
      </c>
      <c r="D35" s="187"/>
      <c r="E35" s="63">
        <v>0.5</v>
      </c>
      <c r="F35" s="63"/>
      <c r="G35" s="63">
        <v>97</v>
      </c>
      <c r="H35" s="63">
        <v>25</v>
      </c>
      <c r="I35" s="63"/>
      <c r="J35" s="63"/>
      <c r="K35" s="63"/>
      <c r="L35" s="63"/>
      <c r="M35" s="63"/>
      <c r="N35" s="63"/>
      <c r="O35" s="173"/>
      <c r="P35" s="173"/>
    </row>
    <row r="36" spans="1:16" s="16" customFormat="1">
      <c r="A36" s="195"/>
      <c r="B36" s="174"/>
      <c r="C36" s="36"/>
      <c r="D36" s="187"/>
      <c r="E36" s="63"/>
      <c r="F36" s="63"/>
      <c r="G36" s="63"/>
      <c r="H36" s="63"/>
      <c r="I36" s="63"/>
      <c r="J36" s="63"/>
      <c r="K36" s="63"/>
      <c r="L36" s="63"/>
      <c r="M36" s="63"/>
      <c r="N36" s="63"/>
      <c r="O36" s="173"/>
      <c r="P36" s="173"/>
    </row>
    <row r="37" spans="1:16" s="16" customFormat="1">
      <c r="A37" s="181"/>
      <c r="B37" s="174"/>
      <c r="C37" s="36"/>
      <c r="D37" s="187"/>
      <c r="E37" s="63"/>
      <c r="F37" s="63"/>
      <c r="G37" s="63"/>
      <c r="H37" s="63"/>
      <c r="I37" s="63"/>
      <c r="J37" s="63"/>
      <c r="K37" s="63"/>
      <c r="L37" s="63"/>
      <c r="M37" s="63"/>
      <c r="N37" s="63"/>
      <c r="O37" s="173"/>
      <c r="P37" s="173"/>
    </row>
    <row r="38" spans="1:16" ht="30">
      <c r="A38" s="139" t="s">
        <v>809</v>
      </c>
      <c r="B38" s="194" t="s">
        <v>595</v>
      </c>
      <c r="C38" s="38" t="s">
        <v>698</v>
      </c>
      <c r="E38" s="68">
        <v>5.2</v>
      </c>
      <c r="G38" s="68">
        <v>56</v>
      </c>
    </row>
    <row r="40" spans="1:16">
      <c r="A40" s="181"/>
    </row>
    <row r="42" spans="1:16" ht="30">
      <c r="A42" s="139" t="s">
        <v>810</v>
      </c>
      <c r="B42" s="194" t="s">
        <v>28</v>
      </c>
      <c r="C42" s="38" t="s">
        <v>698</v>
      </c>
      <c r="E42" s="68">
        <v>5.6</v>
      </c>
      <c r="G42" s="68">
        <v>43</v>
      </c>
    </row>
    <row r="43" spans="1:16">
      <c r="A43" s="181"/>
    </row>
    <row r="45" spans="1:16" ht="30">
      <c r="A45" s="139" t="s">
        <v>811</v>
      </c>
      <c r="B45" s="194" t="s">
        <v>624</v>
      </c>
      <c r="C45" s="38" t="s">
        <v>784</v>
      </c>
      <c r="D45" s="88" t="s">
        <v>625</v>
      </c>
      <c r="E45" s="68">
        <v>3.7</v>
      </c>
      <c r="G45" s="68">
        <v>73</v>
      </c>
    </row>
    <row r="47" spans="1:16">
      <c r="A47" s="181"/>
    </row>
    <row r="48" spans="1:16" ht="30">
      <c r="A48" s="139" t="s">
        <v>820</v>
      </c>
      <c r="B48" s="194" t="s">
        <v>26</v>
      </c>
      <c r="C48" s="38" t="s">
        <v>698</v>
      </c>
      <c r="D48" s="88">
        <v>1</v>
      </c>
      <c r="E48" s="68">
        <v>2.8</v>
      </c>
      <c r="G48" s="68">
        <v>38</v>
      </c>
      <c r="H48" s="68">
        <v>30</v>
      </c>
      <c r="I48" s="68">
        <f>H48-E48</f>
        <v>27.2</v>
      </c>
    </row>
    <row r="49" spans="1:16">
      <c r="C49" s="39"/>
      <c r="D49" s="88">
        <v>2</v>
      </c>
      <c r="E49" s="68">
        <v>7</v>
      </c>
      <c r="G49" s="68">
        <v>31</v>
      </c>
    </row>
    <row r="50" spans="1:16">
      <c r="A50" s="181"/>
    </row>
    <row r="51" spans="1:16" s="16" customFormat="1" ht="30">
      <c r="A51" s="139" t="s">
        <v>812</v>
      </c>
      <c r="B51" s="194" t="s">
        <v>9</v>
      </c>
      <c r="C51" s="38" t="s">
        <v>698</v>
      </c>
      <c r="D51" s="187"/>
      <c r="E51" s="68">
        <v>5.0999999999999996</v>
      </c>
      <c r="F51" s="68"/>
      <c r="G51" s="68">
        <v>72</v>
      </c>
      <c r="H51" s="63"/>
      <c r="I51" s="63"/>
      <c r="J51" s="63"/>
      <c r="K51" s="63"/>
      <c r="L51" s="63"/>
      <c r="M51" s="63"/>
      <c r="N51" s="63"/>
      <c r="O51" s="173"/>
      <c r="P51" s="173"/>
    </row>
    <row r="53" spans="1:16">
      <c r="A53" s="181"/>
    </row>
    <row r="54" spans="1:16" ht="30">
      <c r="A54" s="139" t="s">
        <v>813</v>
      </c>
      <c r="B54" s="194" t="s">
        <v>25</v>
      </c>
      <c r="C54" s="38" t="s">
        <v>698</v>
      </c>
      <c r="E54" s="68">
        <v>0.9</v>
      </c>
      <c r="G54" s="68">
        <v>75</v>
      </c>
    </row>
    <row r="56" spans="1:16" s="16" customFormat="1">
      <c r="A56" s="184"/>
      <c r="B56" s="174"/>
      <c r="C56" s="36"/>
      <c r="D56" s="187"/>
      <c r="E56" s="63"/>
      <c r="F56" s="63"/>
      <c r="G56" s="63"/>
      <c r="H56" s="63"/>
      <c r="I56" s="63"/>
      <c r="J56" s="63"/>
      <c r="K56" s="63"/>
      <c r="L56" s="77"/>
      <c r="M56" s="63"/>
      <c r="N56" s="63"/>
      <c r="O56" s="173"/>
      <c r="P56" s="173"/>
    </row>
    <row r="57" spans="1:16" s="16" customFormat="1">
      <c r="A57" s="179" t="s">
        <v>489</v>
      </c>
      <c r="B57" s="194" t="s">
        <v>490</v>
      </c>
      <c r="C57" s="38" t="s">
        <v>491</v>
      </c>
      <c r="D57" s="187"/>
      <c r="E57" s="63"/>
      <c r="F57" s="63"/>
      <c r="G57" s="63"/>
      <c r="H57" s="63"/>
      <c r="I57" s="63"/>
      <c r="J57" s="63"/>
      <c r="K57" s="63"/>
      <c r="L57" s="77"/>
      <c r="M57" s="63"/>
      <c r="N57" s="63"/>
      <c r="O57" s="173"/>
      <c r="P57" s="173"/>
    </row>
    <row r="58" spans="1:16" s="16" customFormat="1" ht="30">
      <c r="A58" s="195"/>
      <c r="B58" s="174"/>
      <c r="C58" s="38" t="s">
        <v>834</v>
      </c>
      <c r="D58" s="187"/>
      <c r="E58" s="63">
        <v>2.5</v>
      </c>
      <c r="F58" s="63"/>
      <c r="G58" s="63">
        <f>12.5*(1/0.2)</f>
        <v>62.5</v>
      </c>
      <c r="H58" s="63">
        <v>25</v>
      </c>
      <c r="I58" s="63"/>
      <c r="J58" s="63"/>
      <c r="K58" s="63"/>
      <c r="L58" s="63"/>
      <c r="M58" s="63"/>
      <c r="N58" s="63"/>
      <c r="O58" s="173"/>
      <c r="P58" s="173"/>
    </row>
    <row r="59" spans="1:16" s="16" customFormat="1">
      <c r="A59" s="139"/>
      <c r="B59" s="174"/>
      <c r="C59" s="36"/>
      <c r="D59" s="187"/>
      <c r="E59" s="63"/>
      <c r="F59" s="63"/>
      <c r="G59" s="63"/>
      <c r="H59" s="63"/>
      <c r="I59" s="63"/>
      <c r="J59" s="63"/>
      <c r="K59" s="63"/>
      <c r="L59" s="63"/>
      <c r="M59" s="63"/>
      <c r="N59" s="63"/>
      <c r="O59" s="173"/>
      <c r="P59" s="173"/>
    </row>
    <row r="60" spans="1:16" s="16" customFormat="1" ht="30">
      <c r="A60" s="139" t="s">
        <v>527</v>
      </c>
      <c r="B60" s="194" t="s">
        <v>526</v>
      </c>
      <c r="C60" s="38" t="s">
        <v>834</v>
      </c>
      <c r="D60" s="187"/>
      <c r="E60" s="63">
        <v>2</v>
      </c>
      <c r="F60" s="63"/>
      <c r="G60" s="63">
        <v>74</v>
      </c>
      <c r="H60" s="63">
        <v>25</v>
      </c>
      <c r="I60" s="63"/>
      <c r="J60" s="63">
        <v>40</v>
      </c>
      <c r="K60" s="63"/>
      <c r="L60" s="63"/>
      <c r="M60" s="63"/>
      <c r="N60" s="63"/>
      <c r="O60" s="173"/>
      <c r="P60" s="173"/>
    </row>
    <row r="61" spans="1:16" s="16" customFormat="1">
      <c r="A61" s="195"/>
      <c r="B61" s="174"/>
      <c r="C61" s="36"/>
      <c r="D61" s="187"/>
      <c r="E61" s="63"/>
      <c r="F61" s="63"/>
      <c r="G61" s="63"/>
      <c r="H61" s="63"/>
      <c r="I61" s="63"/>
      <c r="J61" s="63"/>
      <c r="K61" s="63"/>
      <c r="L61" s="63"/>
      <c r="M61" s="63"/>
      <c r="N61" s="63"/>
      <c r="O61" s="173"/>
      <c r="P61" s="173"/>
    </row>
    <row r="62" spans="1:16" s="16" customFormat="1">
      <c r="A62" s="181"/>
      <c r="B62" s="174"/>
      <c r="C62" s="36"/>
      <c r="D62" s="187"/>
      <c r="E62" s="63"/>
      <c r="F62" s="63"/>
      <c r="G62" s="63"/>
      <c r="H62" s="63"/>
      <c r="I62" s="63"/>
      <c r="J62" s="63"/>
      <c r="K62" s="63"/>
      <c r="L62" s="63"/>
      <c r="M62" s="63"/>
      <c r="N62" s="63"/>
      <c r="O62" s="173"/>
      <c r="P62" s="173"/>
    </row>
    <row r="63" spans="1:16" s="16" customFormat="1" ht="30">
      <c r="A63" s="139" t="s">
        <v>603</v>
      </c>
      <c r="B63" s="194" t="s">
        <v>602</v>
      </c>
      <c r="C63" s="38" t="s">
        <v>784</v>
      </c>
      <c r="D63" s="88" t="s">
        <v>604</v>
      </c>
      <c r="E63" s="63">
        <v>5.3</v>
      </c>
      <c r="F63" s="63"/>
      <c r="G63" s="63">
        <v>31</v>
      </c>
      <c r="H63" s="63"/>
      <c r="I63" s="63"/>
      <c r="J63" s="63"/>
      <c r="K63" s="63"/>
      <c r="L63" s="63"/>
      <c r="M63" s="63"/>
      <c r="N63" s="63"/>
      <c r="O63" s="173"/>
      <c r="P63" s="173"/>
    </row>
    <row r="64" spans="1:16" s="16" customFormat="1">
      <c r="A64" s="195"/>
      <c r="B64" s="174"/>
      <c r="C64" s="36"/>
      <c r="D64" s="187"/>
      <c r="E64" s="63"/>
      <c r="F64" s="63"/>
      <c r="G64" s="63"/>
      <c r="H64" s="63"/>
      <c r="I64" s="63"/>
      <c r="J64" s="63"/>
      <c r="K64" s="63"/>
      <c r="L64" s="63"/>
      <c r="M64" s="63"/>
      <c r="N64" s="63"/>
      <c r="O64" s="173"/>
      <c r="P64" s="173"/>
    </row>
    <row r="65" spans="1:16" s="16" customFormat="1">
      <c r="A65" s="181"/>
      <c r="B65" s="174"/>
      <c r="C65" s="36"/>
      <c r="D65" s="187"/>
      <c r="E65" s="63"/>
      <c r="F65" s="63"/>
      <c r="G65" s="63"/>
      <c r="H65" s="63"/>
      <c r="I65" s="63"/>
      <c r="J65" s="63"/>
      <c r="K65" s="63"/>
      <c r="L65" s="63"/>
      <c r="M65" s="63"/>
      <c r="N65" s="63"/>
      <c r="O65" s="173"/>
      <c r="P65" s="173"/>
    </row>
    <row r="66" spans="1:16" s="16" customFormat="1" ht="30">
      <c r="A66" s="139" t="s">
        <v>608</v>
      </c>
      <c r="B66" s="194" t="s">
        <v>605</v>
      </c>
      <c r="C66" s="38" t="s">
        <v>784</v>
      </c>
      <c r="D66" s="88" t="s">
        <v>606</v>
      </c>
      <c r="E66" s="63">
        <v>5.8</v>
      </c>
      <c r="F66" s="63"/>
      <c r="G66" s="63">
        <v>58.6</v>
      </c>
      <c r="H66" s="63"/>
      <c r="I66" s="63"/>
      <c r="J66" s="63"/>
      <c r="K66" s="63"/>
      <c r="L66" s="63"/>
      <c r="M66" s="63"/>
      <c r="N66" s="63"/>
      <c r="O66" s="173"/>
      <c r="P66" s="173"/>
    </row>
    <row r="67" spans="1:16" s="16" customFormat="1">
      <c r="A67" s="195"/>
      <c r="B67" s="174"/>
      <c r="C67" s="38"/>
      <c r="D67" s="88" t="s">
        <v>607</v>
      </c>
      <c r="E67" s="63">
        <v>5</v>
      </c>
      <c r="F67" s="63"/>
      <c r="G67" s="63">
        <v>90.6</v>
      </c>
      <c r="H67" s="63"/>
      <c r="I67" s="63"/>
      <c r="J67" s="63"/>
      <c r="K67" s="63"/>
      <c r="L67" s="63"/>
      <c r="M67" s="63"/>
      <c r="N67" s="63"/>
      <c r="O67" s="173"/>
      <c r="P67" s="173"/>
    </row>
    <row r="68" spans="1:16" s="16" customFormat="1">
      <c r="A68" s="181"/>
      <c r="B68" s="174"/>
      <c r="C68" s="38"/>
      <c r="D68" s="187"/>
      <c r="E68" s="63"/>
      <c r="F68" s="63"/>
      <c r="G68" s="63"/>
      <c r="H68" s="63"/>
      <c r="I68" s="63"/>
      <c r="J68" s="63"/>
      <c r="K68" s="63"/>
      <c r="L68" s="63"/>
      <c r="M68" s="63"/>
      <c r="N68" s="63"/>
      <c r="O68" s="173"/>
      <c r="P68" s="173"/>
    </row>
    <row r="69" spans="1:16">
      <c r="A69" s="181"/>
    </row>
    <row r="70" spans="1:16" ht="45">
      <c r="A70" s="139" t="s">
        <v>814</v>
      </c>
      <c r="B70" s="194" t="s">
        <v>2</v>
      </c>
      <c r="C70" s="38" t="s">
        <v>698</v>
      </c>
      <c r="E70" s="68">
        <v>3.8</v>
      </c>
      <c r="G70" s="68">
        <v>59</v>
      </c>
      <c r="H70" s="68">
        <v>24</v>
      </c>
      <c r="I70" s="68">
        <f>H70-E70</f>
        <v>20.2</v>
      </c>
    </row>
    <row r="71" spans="1:16">
      <c r="A71" s="181"/>
    </row>
    <row r="72" spans="1:16" s="16" customFormat="1">
      <c r="A72" s="195"/>
      <c r="B72" s="174"/>
      <c r="C72" s="38"/>
      <c r="D72" s="187"/>
      <c r="E72" s="63"/>
      <c r="F72" s="63"/>
      <c r="G72" s="63"/>
      <c r="H72" s="63"/>
      <c r="I72" s="63"/>
      <c r="J72" s="63"/>
      <c r="K72" s="63"/>
      <c r="L72" s="77"/>
      <c r="M72" s="63"/>
      <c r="N72" s="63"/>
      <c r="O72" s="173"/>
      <c r="P72" s="173"/>
    </row>
    <row r="73" spans="1:16" ht="30">
      <c r="A73" s="139" t="s">
        <v>815</v>
      </c>
      <c r="B73" s="194" t="s">
        <v>1</v>
      </c>
      <c r="C73" s="38" t="s">
        <v>698</v>
      </c>
      <c r="E73" s="68">
        <v>5.7</v>
      </c>
      <c r="G73" s="68">
        <v>15</v>
      </c>
    </row>
    <row r="74" spans="1:16">
      <c r="A74" s="181"/>
    </row>
    <row r="75" spans="1:16" ht="30">
      <c r="A75" s="139" t="s">
        <v>816</v>
      </c>
      <c r="B75" s="194" t="s">
        <v>3</v>
      </c>
    </row>
    <row r="76" spans="1:16" ht="30">
      <c r="C76" s="38" t="s">
        <v>698</v>
      </c>
      <c r="E76" s="68">
        <v>10.9</v>
      </c>
      <c r="G76" s="68">
        <v>56</v>
      </c>
      <c r="M76" s="68">
        <v>1.5</v>
      </c>
    </row>
    <row r="77" spans="1:16">
      <c r="A77" s="181"/>
    </row>
    <row r="79" spans="1:16" ht="30">
      <c r="A79" s="183" t="s">
        <v>590</v>
      </c>
      <c r="B79" s="194" t="s">
        <v>5</v>
      </c>
      <c r="C79" s="38" t="s">
        <v>698</v>
      </c>
      <c r="E79" s="68">
        <v>5.3</v>
      </c>
      <c r="G79" s="68">
        <v>46</v>
      </c>
    </row>
    <row r="80" spans="1:16" s="16" customFormat="1">
      <c r="A80" s="180"/>
      <c r="B80" s="174"/>
      <c r="C80" s="38"/>
      <c r="D80" s="187"/>
      <c r="E80" s="63"/>
      <c r="F80" s="63"/>
      <c r="G80" s="63"/>
      <c r="H80" s="63"/>
      <c r="I80" s="63"/>
      <c r="J80" s="63"/>
      <c r="K80" s="63"/>
      <c r="L80" s="77"/>
      <c r="M80" s="63"/>
      <c r="N80" s="63"/>
      <c r="O80" s="173"/>
      <c r="P80" s="173"/>
    </row>
    <row r="81" spans="1:16" s="16" customFormat="1">
      <c r="A81" s="195"/>
      <c r="B81" s="174"/>
      <c r="C81" s="36"/>
      <c r="D81" s="187"/>
      <c r="E81" s="63"/>
      <c r="F81" s="63"/>
      <c r="G81" s="63"/>
      <c r="H81" s="63"/>
      <c r="I81" s="63"/>
      <c r="J81" s="63"/>
      <c r="K81" s="63"/>
      <c r="L81" s="77"/>
      <c r="M81" s="63"/>
      <c r="N81" s="63"/>
      <c r="O81" s="173"/>
      <c r="P81" s="173"/>
    </row>
    <row r="82" spans="1:16" s="16" customFormat="1" ht="30">
      <c r="A82" s="139" t="s">
        <v>826</v>
      </c>
      <c r="B82" s="194" t="s">
        <v>522</v>
      </c>
      <c r="C82" s="38" t="s">
        <v>448</v>
      </c>
      <c r="D82" s="187"/>
      <c r="E82" s="63"/>
      <c r="F82" s="63"/>
      <c r="G82" s="63"/>
      <c r="H82" s="63"/>
      <c r="I82" s="63"/>
      <c r="J82" s="63">
        <v>35</v>
      </c>
      <c r="K82" s="63"/>
      <c r="L82" s="77"/>
      <c r="M82" s="63"/>
      <c r="N82" s="63"/>
      <c r="O82" s="173">
        <v>10.4</v>
      </c>
      <c r="P82" s="173"/>
    </row>
    <row r="83" spans="1:16" s="16" customFormat="1">
      <c r="A83" s="181"/>
      <c r="B83" s="174"/>
      <c r="C83" s="38"/>
      <c r="D83" s="187"/>
      <c r="E83" s="63"/>
      <c r="F83" s="63"/>
      <c r="G83" s="63"/>
      <c r="H83" s="63"/>
      <c r="I83" s="63"/>
      <c r="J83" s="63"/>
      <c r="K83" s="63"/>
      <c r="L83" s="77"/>
      <c r="M83" s="63"/>
      <c r="N83" s="63"/>
      <c r="O83" s="173"/>
      <c r="P83" s="173"/>
    </row>
    <row r="84" spans="1:16" s="16" customFormat="1">
      <c r="A84" s="139" t="s">
        <v>819</v>
      </c>
      <c r="B84" s="194" t="s">
        <v>599</v>
      </c>
      <c r="C84" s="38" t="s">
        <v>600</v>
      </c>
      <c r="D84" s="88" t="s">
        <v>601</v>
      </c>
      <c r="E84" s="63">
        <v>4.9000000000000004</v>
      </c>
      <c r="F84" s="63"/>
      <c r="G84" s="63">
        <v>31</v>
      </c>
      <c r="H84" s="63"/>
      <c r="I84" s="63"/>
      <c r="J84" s="63"/>
      <c r="K84" s="63"/>
      <c r="L84" s="77"/>
      <c r="M84" s="63"/>
      <c r="N84" s="63"/>
      <c r="O84" s="173"/>
      <c r="P84" s="173"/>
    </row>
    <row r="85" spans="1:16" s="16" customFormat="1">
      <c r="A85" s="195"/>
      <c r="B85" s="174"/>
      <c r="C85" s="38"/>
      <c r="D85" s="187"/>
      <c r="E85" s="63"/>
      <c r="F85" s="63"/>
      <c r="G85" s="63"/>
      <c r="H85" s="63"/>
      <c r="I85" s="63"/>
      <c r="J85" s="63"/>
      <c r="K85" s="63"/>
      <c r="L85" s="77"/>
      <c r="M85" s="63"/>
      <c r="N85" s="63"/>
      <c r="O85" s="173"/>
      <c r="P85" s="173"/>
    </row>
    <row r="86" spans="1:16" s="16" customFormat="1">
      <c r="A86" s="181"/>
      <c r="B86" s="174"/>
      <c r="C86" s="38"/>
      <c r="D86" s="187"/>
      <c r="E86" s="63"/>
      <c r="F86" s="63"/>
      <c r="G86" s="63"/>
      <c r="H86" s="63"/>
      <c r="I86" s="63"/>
      <c r="J86" s="63"/>
      <c r="K86" s="63"/>
      <c r="L86" s="77"/>
      <c r="M86" s="63"/>
      <c r="N86" s="63"/>
      <c r="O86" s="173"/>
      <c r="P86" s="173"/>
    </row>
    <row r="87" spans="1:16" s="16" customFormat="1" ht="30">
      <c r="A87" s="139" t="s">
        <v>818</v>
      </c>
      <c r="B87" s="194" t="s">
        <v>0</v>
      </c>
      <c r="C87" s="38" t="s">
        <v>698</v>
      </c>
      <c r="D87" s="187"/>
      <c r="E87" s="68">
        <v>8.3000000000000007</v>
      </c>
      <c r="F87" s="68"/>
      <c r="G87" s="68">
        <v>27</v>
      </c>
      <c r="H87" s="63"/>
      <c r="I87" s="63"/>
      <c r="J87" s="63"/>
      <c r="K87" s="63"/>
      <c r="L87" s="63"/>
      <c r="M87" s="63"/>
      <c r="N87" s="63"/>
      <c r="O87" s="173"/>
      <c r="P87" s="173"/>
    </row>
    <row r="89" spans="1:16">
      <c r="A89" s="181"/>
    </row>
    <row r="90" spans="1:16" ht="30">
      <c r="A90" s="139" t="s">
        <v>817</v>
      </c>
      <c r="B90" s="194" t="s">
        <v>597</v>
      </c>
      <c r="C90" s="38" t="s">
        <v>784</v>
      </c>
      <c r="D90" s="88" t="s">
        <v>596</v>
      </c>
      <c r="E90" s="68">
        <v>4.3</v>
      </c>
      <c r="G90" s="68">
        <v>30</v>
      </c>
    </row>
    <row r="91" spans="1:16">
      <c r="D91" s="88" t="s">
        <v>598</v>
      </c>
      <c r="E91" s="68">
        <v>4.7</v>
      </c>
      <c r="G91" s="68">
        <v>30</v>
      </c>
    </row>
    <row r="92" spans="1:16">
      <c r="A92" s="181"/>
    </row>
    <row r="93" spans="1:16" ht="30">
      <c r="A93" s="181" t="s">
        <v>609</v>
      </c>
      <c r="C93" s="38" t="s">
        <v>784</v>
      </c>
      <c r="D93" s="88" t="s">
        <v>616</v>
      </c>
      <c r="E93" s="68">
        <v>5.5</v>
      </c>
      <c r="G93" s="68">
        <v>30</v>
      </c>
    </row>
    <row r="94" spans="1:16" ht="30">
      <c r="A94" s="181" t="s">
        <v>610</v>
      </c>
      <c r="C94" s="38" t="s">
        <v>784</v>
      </c>
      <c r="D94" s="88" t="s">
        <v>618</v>
      </c>
      <c r="E94" s="68">
        <v>4.4000000000000004</v>
      </c>
      <c r="G94" s="68">
        <v>30</v>
      </c>
    </row>
    <row r="95" spans="1:16">
      <c r="A95" s="181"/>
      <c r="D95" s="88" t="s">
        <v>617</v>
      </c>
      <c r="E95" s="68">
        <v>5</v>
      </c>
      <c r="G95" s="68">
        <v>37</v>
      </c>
    </row>
    <row r="96" spans="1:16" ht="30">
      <c r="A96" s="181" t="s">
        <v>611</v>
      </c>
      <c r="C96" s="38" t="s">
        <v>784</v>
      </c>
      <c r="D96" s="88" t="s">
        <v>619</v>
      </c>
      <c r="E96" s="68">
        <v>4.5</v>
      </c>
      <c r="G96" s="68">
        <v>41</v>
      </c>
    </row>
    <row r="97" spans="1:7" ht="30">
      <c r="A97" s="181" t="s">
        <v>612</v>
      </c>
      <c r="C97" s="38" t="s">
        <v>784</v>
      </c>
      <c r="D97" s="88" t="s">
        <v>620</v>
      </c>
      <c r="E97" s="68">
        <v>4.5</v>
      </c>
      <c r="G97" s="68">
        <v>46</v>
      </c>
    </row>
    <row r="98" spans="1:7" ht="30">
      <c r="A98" s="181" t="s">
        <v>613</v>
      </c>
      <c r="C98" s="38" t="s">
        <v>784</v>
      </c>
      <c r="D98" s="88" t="s">
        <v>621</v>
      </c>
      <c r="E98" s="68">
        <v>6.3</v>
      </c>
      <c r="G98" s="68">
        <v>43</v>
      </c>
    </row>
    <row r="99" spans="1:7" ht="30">
      <c r="A99" s="181" t="s">
        <v>614</v>
      </c>
      <c r="C99" s="38" t="s">
        <v>784</v>
      </c>
      <c r="D99" s="88" t="s">
        <v>622</v>
      </c>
      <c r="E99" s="68">
        <v>4.8</v>
      </c>
      <c r="G99" s="68">
        <v>61</v>
      </c>
    </row>
    <row r="100" spans="1:7" ht="30">
      <c r="A100" s="181" t="s">
        <v>615</v>
      </c>
      <c r="C100" s="38" t="s">
        <v>784</v>
      </c>
      <c r="D100" s="88" t="s">
        <v>623</v>
      </c>
      <c r="E100" s="68">
        <v>5</v>
      </c>
      <c r="G100" s="68">
        <v>63</v>
      </c>
    </row>
    <row r="101" spans="1:7">
      <c r="A101" s="181"/>
    </row>
    <row r="102" spans="1:7">
      <c r="A102" s="181"/>
    </row>
    <row r="103" spans="1:7" ht="30">
      <c r="A103" s="181" t="s">
        <v>626</v>
      </c>
      <c r="C103" s="38" t="s">
        <v>784</v>
      </c>
      <c r="D103" s="88" t="s">
        <v>639</v>
      </c>
      <c r="E103" s="68">
        <v>10.199999999999999</v>
      </c>
      <c r="G103" s="68">
        <v>11</v>
      </c>
    </row>
    <row r="104" spans="1:7">
      <c r="A104" s="181"/>
      <c r="D104" s="88" t="s">
        <v>640</v>
      </c>
      <c r="E104" s="68">
        <v>13.4</v>
      </c>
      <c r="G104" s="68">
        <v>12</v>
      </c>
    </row>
    <row r="105" spans="1:7">
      <c r="A105" s="181"/>
      <c r="D105" s="88" t="s">
        <v>641</v>
      </c>
      <c r="E105" s="68">
        <v>12.4</v>
      </c>
      <c r="G105" s="68">
        <v>17</v>
      </c>
    </row>
    <row r="106" spans="1:7" ht="30">
      <c r="A106" s="181" t="s">
        <v>628</v>
      </c>
      <c r="C106" s="38" t="s">
        <v>784</v>
      </c>
      <c r="D106" s="88" t="s">
        <v>643</v>
      </c>
      <c r="E106" s="68">
        <v>10.8</v>
      </c>
      <c r="G106" s="68">
        <v>15</v>
      </c>
    </row>
    <row r="107" spans="1:7">
      <c r="A107" s="181"/>
      <c r="D107" s="88" t="s">
        <v>642</v>
      </c>
      <c r="E107" s="68">
        <v>11.2</v>
      </c>
      <c r="G107" s="68">
        <v>40</v>
      </c>
    </row>
    <row r="108" spans="1:7" ht="30">
      <c r="A108" s="181" t="s">
        <v>627</v>
      </c>
      <c r="C108" s="38" t="s">
        <v>784</v>
      </c>
      <c r="D108" s="88" t="s">
        <v>644</v>
      </c>
      <c r="E108" s="68">
        <v>8.8000000000000007</v>
      </c>
      <c r="G108" s="68">
        <v>15</v>
      </c>
    </row>
    <row r="109" spans="1:7">
      <c r="E109" s="68">
        <v>8.8000000000000007</v>
      </c>
      <c r="G109" s="68">
        <v>16</v>
      </c>
    </row>
    <row r="110" spans="1:7" ht="30">
      <c r="A110" s="181" t="s">
        <v>629</v>
      </c>
      <c r="C110" s="38" t="s">
        <v>784</v>
      </c>
      <c r="D110" s="88" t="s">
        <v>651</v>
      </c>
      <c r="E110" s="68">
        <v>9.6999999999999993</v>
      </c>
      <c r="G110" s="68">
        <v>30</v>
      </c>
    </row>
    <row r="111" spans="1:7" ht="30">
      <c r="A111" s="181" t="s">
        <v>630</v>
      </c>
      <c r="C111" s="38" t="s">
        <v>784</v>
      </c>
      <c r="D111" s="88" t="s">
        <v>647</v>
      </c>
      <c r="E111" s="68">
        <v>7.8</v>
      </c>
      <c r="G111" s="68">
        <v>40</v>
      </c>
    </row>
    <row r="112" spans="1:7">
      <c r="A112" s="181"/>
    </row>
    <row r="113" spans="1:16" ht="30">
      <c r="A113" s="181" t="s">
        <v>631</v>
      </c>
      <c r="C113" s="38" t="s">
        <v>784</v>
      </c>
      <c r="D113" s="88" t="s">
        <v>645</v>
      </c>
      <c r="E113" s="68">
        <v>11</v>
      </c>
      <c r="G113" s="68">
        <v>7</v>
      </c>
    </row>
    <row r="114" spans="1:16">
      <c r="A114" s="181"/>
    </row>
    <row r="115" spans="1:16" ht="30">
      <c r="A115" s="181" t="s">
        <v>632</v>
      </c>
      <c r="C115" s="38" t="s">
        <v>784</v>
      </c>
      <c r="D115" s="88" t="s">
        <v>645</v>
      </c>
      <c r="E115" s="68">
        <v>8.9</v>
      </c>
      <c r="G115" s="68">
        <v>9</v>
      </c>
    </row>
    <row r="116" spans="1:16" ht="30">
      <c r="A116" s="181" t="s">
        <v>633</v>
      </c>
      <c r="C116" s="38" t="s">
        <v>784</v>
      </c>
      <c r="D116" s="88" t="s">
        <v>648</v>
      </c>
      <c r="E116" s="68">
        <v>13</v>
      </c>
      <c r="G116" s="68">
        <v>7</v>
      </c>
    </row>
    <row r="117" spans="1:16" ht="30">
      <c r="A117" s="181" t="s">
        <v>634</v>
      </c>
      <c r="C117" s="38" t="s">
        <v>784</v>
      </c>
      <c r="D117" s="88" t="s">
        <v>649</v>
      </c>
      <c r="E117" s="68">
        <v>10.6</v>
      </c>
      <c r="G117" s="68">
        <v>10</v>
      </c>
    </row>
    <row r="118" spans="1:16" ht="30">
      <c r="A118" s="181" t="s">
        <v>635</v>
      </c>
      <c r="C118" s="38" t="s">
        <v>784</v>
      </c>
      <c r="D118" s="88" t="s">
        <v>646</v>
      </c>
      <c r="E118" s="68">
        <v>13.5</v>
      </c>
      <c r="G118" s="68">
        <v>12</v>
      </c>
    </row>
    <row r="119" spans="1:16" ht="30">
      <c r="A119" s="181" t="s">
        <v>636</v>
      </c>
      <c r="C119" s="38" t="s">
        <v>784</v>
      </c>
      <c r="D119" s="88" t="s">
        <v>650</v>
      </c>
      <c r="E119" s="68">
        <v>12.5</v>
      </c>
      <c r="G119" s="68">
        <v>6</v>
      </c>
    </row>
    <row r="120" spans="1:16" ht="30">
      <c r="A120" s="181" t="s">
        <v>637</v>
      </c>
      <c r="C120" s="38" t="s">
        <v>784</v>
      </c>
      <c r="D120" s="88" t="s">
        <v>652</v>
      </c>
      <c r="E120" s="68">
        <v>13</v>
      </c>
      <c r="G120" s="68">
        <v>7</v>
      </c>
    </row>
    <row r="121" spans="1:16" ht="30">
      <c r="A121" s="181" t="s">
        <v>653</v>
      </c>
      <c r="C121" s="38" t="s">
        <v>784</v>
      </c>
      <c r="D121" s="88" t="s">
        <v>651</v>
      </c>
      <c r="E121" s="68">
        <v>11.1</v>
      </c>
      <c r="G121" s="68">
        <v>8</v>
      </c>
    </row>
    <row r="122" spans="1:16" ht="30">
      <c r="A122" s="181" t="s">
        <v>654</v>
      </c>
      <c r="C122" s="38" t="s">
        <v>784</v>
      </c>
      <c r="D122" s="88" t="s">
        <v>656</v>
      </c>
      <c r="E122" s="68">
        <v>13.7</v>
      </c>
      <c r="G122" s="68">
        <v>7</v>
      </c>
    </row>
    <row r="123" spans="1:16" ht="30">
      <c r="A123" s="181" t="s">
        <v>655</v>
      </c>
      <c r="C123" s="38" t="s">
        <v>784</v>
      </c>
      <c r="D123" s="88" t="s">
        <v>657</v>
      </c>
      <c r="E123" s="68">
        <v>12.4</v>
      </c>
      <c r="G123" s="68">
        <v>17</v>
      </c>
    </row>
    <row r="124" spans="1:16">
      <c r="A124" s="181"/>
    </row>
    <row r="125" spans="1:16" s="16" customFormat="1" ht="30">
      <c r="A125" s="139" t="s">
        <v>531</v>
      </c>
      <c r="B125" s="194" t="s">
        <v>589</v>
      </c>
      <c r="C125" s="38" t="s">
        <v>835</v>
      </c>
      <c r="D125" s="187"/>
      <c r="E125" s="63">
        <v>8.3000000000000007</v>
      </c>
      <c r="F125" s="63"/>
      <c r="G125" s="63"/>
      <c r="H125" s="63"/>
      <c r="I125" s="63"/>
      <c r="J125" s="63"/>
      <c r="K125" s="63"/>
      <c r="L125" s="63"/>
      <c r="M125" s="63"/>
      <c r="N125" s="63"/>
      <c r="O125" s="173"/>
      <c r="P125" s="173"/>
    </row>
    <row r="126" spans="1:16" s="16" customFormat="1">
      <c r="A126" s="139"/>
      <c r="B126" s="174"/>
      <c r="C126" s="36"/>
      <c r="D126" s="187"/>
      <c r="E126" s="63"/>
      <c r="F126" s="63"/>
      <c r="G126" s="63"/>
      <c r="H126" s="63"/>
      <c r="I126" s="63"/>
      <c r="J126" s="63"/>
      <c r="K126" s="63"/>
      <c r="L126" s="63"/>
      <c r="M126" s="63"/>
      <c r="N126" s="63"/>
      <c r="O126" s="173"/>
      <c r="P126" s="173"/>
    </row>
    <row r="127" spans="1:16" s="16" customFormat="1" ht="30">
      <c r="A127" s="139" t="s">
        <v>532</v>
      </c>
      <c r="B127" s="194" t="s">
        <v>821</v>
      </c>
      <c r="C127" s="38" t="s">
        <v>835</v>
      </c>
      <c r="D127" s="88" t="s">
        <v>533</v>
      </c>
      <c r="E127" s="63">
        <v>10.3</v>
      </c>
      <c r="F127" s="63"/>
      <c r="G127" s="63"/>
      <c r="H127" s="63"/>
      <c r="I127" s="63"/>
      <c r="J127" s="63"/>
      <c r="K127" s="63"/>
      <c r="L127" s="63"/>
      <c r="M127" s="63"/>
      <c r="N127" s="63"/>
      <c r="O127" s="173"/>
      <c r="P127" s="173"/>
    </row>
    <row r="128" spans="1:16" s="16" customFormat="1">
      <c r="A128" s="195"/>
      <c r="B128" s="174"/>
      <c r="C128" s="38" t="s">
        <v>588</v>
      </c>
      <c r="D128" s="88" t="s">
        <v>533</v>
      </c>
      <c r="E128" s="63">
        <v>8</v>
      </c>
      <c r="F128" s="63"/>
      <c r="G128" s="63"/>
      <c r="H128" s="63"/>
      <c r="I128" s="63"/>
      <c r="J128" s="63"/>
      <c r="K128" s="63"/>
      <c r="L128" s="63"/>
      <c r="M128" s="63"/>
      <c r="N128" s="63"/>
      <c r="O128" s="173"/>
      <c r="P128" s="173"/>
    </row>
    <row r="129" spans="1:16" s="16" customFormat="1">
      <c r="A129" s="139"/>
      <c r="B129" s="174"/>
      <c r="C129" s="36"/>
      <c r="D129" s="187"/>
      <c r="E129" s="63"/>
      <c r="F129" s="63"/>
      <c r="G129" s="63"/>
      <c r="H129" s="63"/>
      <c r="I129" s="63"/>
      <c r="J129" s="63"/>
      <c r="K129" s="63"/>
      <c r="L129" s="63"/>
      <c r="M129" s="63"/>
      <c r="N129" s="63"/>
      <c r="O129" s="173"/>
      <c r="P129" s="173"/>
    </row>
    <row r="130" spans="1:16" s="16" customFormat="1">
      <c r="A130" s="181"/>
      <c r="B130" s="174"/>
      <c r="C130" s="38"/>
      <c r="D130" s="187"/>
      <c r="E130" s="63"/>
      <c r="F130" s="63"/>
      <c r="G130" s="63"/>
      <c r="H130" s="63"/>
      <c r="I130" s="63"/>
      <c r="J130" s="63"/>
      <c r="K130" s="63"/>
      <c r="L130" s="77"/>
      <c r="M130" s="63"/>
      <c r="N130" s="63"/>
      <c r="O130" s="173"/>
      <c r="P130" s="173"/>
    </row>
    <row r="131" spans="1:16" s="16" customFormat="1" ht="30">
      <c r="A131" s="139" t="s">
        <v>534</v>
      </c>
      <c r="B131" s="194" t="s">
        <v>535</v>
      </c>
      <c r="C131" s="36"/>
      <c r="D131" s="187"/>
      <c r="E131" s="63"/>
      <c r="F131" s="63"/>
      <c r="G131" s="63"/>
      <c r="H131" s="63"/>
      <c r="I131" s="63"/>
      <c r="J131" s="63"/>
      <c r="K131" s="63"/>
      <c r="L131" s="63"/>
      <c r="M131" s="63"/>
      <c r="N131" s="63"/>
      <c r="O131" s="173"/>
      <c r="P131" s="173"/>
    </row>
    <row r="132" spans="1:16" s="16" customFormat="1" ht="30">
      <c r="A132" s="195"/>
      <c r="B132" s="174"/>
      <c r="C132" s="38" t="s">
        <v>835</v>
      </c>
      <c r="D132" s="187"/>
      <c r="E132" s="63">
        <v>8.9</v>
      </c>
      <c r="F132" s="63"/>
      <c r="G132" s="63"/>
      <c r="H132" s="63"/>
      <c r="I132" s="63"/>
      <c r="J132" s="63"/>
      <c r="K132" s="63"/>
      <c r="L132" s="63"/>
      <c r="M132" s="63"/>
      <c r="N132" s="63"/>
      <c r="O132" s="173"/>
      <c r="P132" s="173"/>
    </row>
    <row r="133" spans="1:16" s="16" customFormat="1">
      <c r="A133" s="139"/>
      <c r="B133" s="174"/>
      <c r="C133" s="36"/>
      <c r="D133" s="187"/>
      <c r="E133" s="63"/>
      <c r="F133" s="63"/>
      <c r="G133" s="63"/>
      <c r="H133" s="63"/>
      <c r="I133" s="63"/>
      <c r="J133" s="63"/>
      <c r="K133" s="63"/>
      <c r="L133" s="63"/>
      <c r="M133" s="63"/>
      <c r="N133" s="63"/>
      <c r="O133" s="173"/>
      <c r="P133" s="173"/>
    </row>
    <row r="134" spans="1:16" s="16" customFormat="1" ht="30">
      <c r="A134" s="139" t="s">
        <v>536</v>
      </c>
      <c r="B134" s="194" t="s">
        <v>537</v>
      </c>
      <c r="C134" s="38" t="s">
        <v>835</v>
      </c>
      <c r="D134" s="187"/>
      <c r="E134" s="63">
        <v>10.9</v>
      </c>
      <c r="F134" s="63"/>
      <c r="G134" s="63"/>
      <c r="H134" s="63"/>
      <c r="I134" s="63"/>
      <c r="J134" s="63"/>
      <c r="K134" s="63"/>
      <c r="L134" s="63"/>
      <c r="M134" s="63"/>
      <c r="N134" s="63"/>
      <c r="O134" s="173"/>
      <c r="P134" s="173"/>
    </row>
    <row r="135" spans="1:16" s="16" customFormat="1">
      <c r="A135" s="181"/>
      <c r="B135" s="174"/>
      <c r="C135" s="38"/>
      <c r="D135" s="187"/>
      <c r="E135" s="63"/>
      <c r="F135" s="63"/>
      <c r="G135" s="63"/>
      <c r="H135" s="63"/>
      <c r="I135" s="63"/>
      <c r="J135" s="63"/>
      <c r="K135" s="63"/>
      <c r="L135" s="63"/>
      <c r="M135" s="63"/>
      <c r="N135" s="63"/>
      <c r="O135" s="173"/>
      <c r="P135" s="173"/>
    </row>
    <row r="136" spans="1:16" s="16" customFormat="1" ht="15.75">
      <c r="A136" s="182"/>
      <c r="B136" s="174"/>
      <c r="C136" s="36"/>
      <c r="D136" s="187"/>
      <c r="E136" s="63"/>
      <c r="F136" s="63"/>
      <c r="G136" s="63"/>
      <c r="H136" s="63"/>
      <c r="I136" s="63"/>
      <c r="J136" s="63"/>
      <c r="K136" s="63"/>
      <c r="L136" s="63"/>
      <c r="M136" s="63"/>
      <c r="N136" s="63"/>
      <c r="O136" s="173"/>
      <c r="P136" s="173"/>
    </row>
    <row r="137" spans="1:16" s="16" customFormat="1" ht="15.75">
      <c r="A137" s="182"/>
      <c r="B137" s="174"/>
      <c r="C137" s="36"/>
      <c r="D137" s="187"/>
      <c r="E137" s="63"/>
      <c r="F137" s="63"/>
      <c r="G137" s="63"/>
      <c r="H137" s="63"/>
      <c r="I137" s="63"/>
      <c r="J137" s="63"/>
      <c r="K137" s="63"/>
      <c r="L137" s="63"/>
      <c r="M137" s="63"/>
      <c r="N137" s="63"/>
      <c r="O137" s="173"/>
      <c r="P137" s="173"/>
    </row>
    <row r="138" spans="1:16" s="5" customFormat="1" ht="18.75">
      <c r="A138" s="197" t="s">
        <v>894</v>
      </c>
      <c r="B138" s="191"/>
      <c r="C138" s="190"/>
      <c r="D138" s="185"/>
      <c r="E138" s="67"/>
      <c r="F138" s="67"/>
      <c r="G138" s="67"/>
      <c r="H138" s="67"/>
      <c r="I138" s="67"/>
      <c r="J138" s="67"/>
      <c r="K138" s="67"/>
      <c r="L138" s="66"/>
      <c r="M138" s="67"/>
      <c r="N138" s="67"/>
      <c r="O138" s="31"/>
      <c r="P138" s="31"/>
    </row>
    <row r="139" spans="1:16" s="10" customFormat="1">
      <c r="A139" s="179" t="s">
        <v>446</v>
      </c>
      <c r="B139" s="192" t="s">
        <v>41</v>
      </c>
      <c r="C139" s="37" t="s">
        <v>447</v>
      </c>
      <c r="D139" s="186"/>
      <c r="E139" s="85"/>
      <c r="F139" s="85"/>
      <c r="G139" s="85"/>
      <c r="H139" s="85"/>
      <c r="I139" s="85"/>
      <c r="J139" s="85"/>
      <c r="K139" s="85"/>
      <c r="L139" s="85"/>
      <c r="M139" s="189">
        <v>0.55000000000000004</v>
      </c>
      <c r="N139" s="85"/>
      <c r="O139" s="171"/>
      <c r="P139" s="171"/>
    </row>
    <row r="140" spans="1:16" s="10" customFormat="1">
      <c r="A140" s="196"/>
      <c r="B140" s="193"/>
      <c r="C140" s="38" t="s">
        <v>827</v>
      </c>
      <c r="D140" s="88" t="s">
        <v>42</v>
      </c>
      <c r="E140" s="68">
        <v>3.3</v>
      </c>
      <c r="F140" s="85">
        <v>0.04</v>
      </c>
      <c r="G140" s="123">
        <v>10</v>
      </c>
      <c r="H140" s="85">
        <v>27</v>
      </c>
      <c r="I140" s="85"/>
      <c r="J140" s="85">
        <v>38</v>
      </c>
      <c r="K140" s="85"/>
      <c r="L140" s="85"/>
      <c r="M140" s="68">
        <v>1.1000000000000001</v>
      </c>
      <c r="N140" s="85"/>
      <c r="O140" s="171"/>
      <c r="P140" s="171"/>
    </row>
    <row r="143" spans="1:16" ht="30">
      <c r="A143" s="181" t="s">
        <v>4</v>
      </c>
      <c r="C143" s="38" t="s">
        <v>698</v>
      </c>
      <c r="E143" s="68">
        <v>0.4</v>
      </c>
      <c r="G143" s="68">
        <v>25</v>
      </c>
    </row>
    <row r="144" spans="1:16">
      <c r="A144" s="181"/>
    </row>
    <row r="145" spans="1:16" s="10" customFormat="1">
      <c r="A145" s="180" t="s">
        <v>565</v>
      </c>
      <c r="B145" s="193"/>
      <c r="C145" s="37" t="s">
        <v>828</v>
      </c>
      <c r="D145" s="186" t="s">
        <v>566</v>
      </c>
      <c r="E145" s="85"/>
      <c r="F145" s="85"/>
      <c r="G145" s="85"/>
      <c r="H145" s="85"/>
      <c r="I145" s="85"/>
      <c r="J145" s="85"/>
      <c r="K145" s="85"/>
      <c r="L145" s="85"/>
      <c r="M145" s="189">
        <v>1.2</v>
      </c>
      <c r="N145" s="85"/>
      <c r="O145" s="171"/>
      <c r="P145" s="171"/>
    </row>
    <row r="146" spans="1:16" s="10" customFormat="1">
      <c r="A146" s="180"/>
      <c r="B146" s="193"/>
      <c r="C146" s="37"/>
      <c r="D146" s="186"/>
      <c r="E146" s="85"/>
      <c r="F146" s="85"/>
      <c r="G146" s="85"/>
      <c r="H146" s="85"/>
      <c r="I146" s="85"/>
      <c r="J146" s="85"/>
      <c r="K146" s="85"/>
      <c r="L146" s="189"/>
      <c r="M146" s="85"/>
      <c r="N146" s="85"/>
      <c r="O146" s="171"/>
      <c r="P146" s="171"/>
    </row>
    <row r="147" spans="1:16" s="10" customFormat="1">
      <c r="A147" s="180"/>
      <c r="B147" s="193"/>
      <c r="C147" s="37"/>
      <c r="D147" s="186"/>
      <c r="E147" s="85"/>
      <c r="F147" s="85"/>
      <c r="G147" s="85"/>
      <c r="H147" s="85"/>
      <c r="I147" s="85"/>
      <c r="J147" s="85"/>
      <c r="K147" s="85"/>
      <c r="L147" s="189"/>
      <c r="M147" s="85"/>
      <c r="N147" s="85"/>
      <c r="O147" s="171"/>
      <c r="P147" s="171"/>
    </row>
    <row r="148" spans="1:16" ht="30">
      <c r="A148" s="181" t="s">
        <v>6</v>
      </c>
      <c r="C148" s="38" t="s">
        <v>698</v>
      </c>
      <c r="E148" s="68">
        <v>10.7</v>
      </c>
      <c r="G148" s="68">
        <v>52</v>
      </c>
    </row>
    <row r="149" spans="1:16" ht="30">
      <c r="A149" s="181" t="s">
        <v>7</v>
      </c>
      <c r="C149" s="38" t="s">
        <v>698</v>
      </c>
      <c r="E149" s="68">
        <v>7.8</v>
      </c>
      <c r="G149" s="68">
        <v>27</v>
      </c>
    </row>
    <row r="150" spans="1:16" ht="30">
      <c r="A150" s="181" t="s">
        <v>10</v>
      </c>
      <c r="C150" s="38" t="s">
        <v>698</v>
      </c>
      <c r="E150" s="68">
        <v>4.9000000000000004</v>
      </c>
      <c r="G150" s="68">
        <v>94</v>
      </c>
      <c r="M150" s="68">
        <v>2</v>
      </c>
    </row>
    <row r="151" spans="1:16" ht="30">
      <c r="A151" s="181" t="s">
        <v>11</v>
      </c>
      <c r="C151" s="38" t="s">
        <v>698</v>
      </c>
      <c r="E151" s="68">
        <v>6.4</v>
      </c>
      <c r="G151" s="68">
        <v>47</v>
      </c>
    </row>
    <row r="152" spans="1:16" ht="30">
      <c r="A152" s="181" t="s">
        <v>13</v>
      </c>
      <c r="C152" s="38" t="s">
        <v>698</v>
      </c>
      <c r="E152" s="68">
        <v>-1.8</v>
      </c>
      <c r="G152" s="68">
        <v>136</v>
      </c>
    </row>
    <row r="153" spans="1:16" ht="30">
      <c r="A153" s="181" t="s">
        <v>14</v>
      </c>
      <c r="C153" s="38" t="s">
        <v>698</v>
      </c>
      <c r="E153" s="68">
        <v>8.1999999999999993</v>
      </c>
      <c r="G153" s="68">
        <v>33</v>
      </c>
    </row>
    <row r="154" spans="1:16" ht="30">
      <c r="A154" s="181" t="s">
        <v>16</v>
      </c>
      <c r="C154" s="38" t="s">
        <v>698</v>
      </c>
      <c r="E154" s="68">
        <v>7.3</v>
      </c>
      <c r="G154" s="68">
        <v>34</v>
      </c>
    </row>
    <row r="155" spans="1:16" ht="30">
      <c r="A155" s="181" t="s">
        <v>17</v>
      </c>
      <c r="C155" s="38" t="s">
        <v>698</v>
      </c>
      <c r="E155" s="68">
        <v>10.8</v>
      </c>
      <c r="G155" s="68">
        <v>39</v>
      </c>
    </row>
    <row r="156" spans="1:16" ht="30">
      <c r="A156" s="181" t="s">
        <v>18</v>
      </c>
      <c r="C156" s="38" t="s">
        <v>698</v>
      </c>
      <c r="E156" s="68">
        <v>12.3</v>
      </c>
      <c r="G156" s="68">
        <v>26</v>
      </c>
    </row>
    <row r="157" spans="1:16" ht="30">
      <c r="A157" s="181" t="s">
        <v>20</v>
      </c>
      <c r="C157" s="38" t="s">
        <v>698</v>
      </c>
      <c r="E157" s="68">
        <v>6.8</v>
      </c>
      <c r="G157" s="68">
        <v>28</v>
      </c>
    </row>
    <row r="158" spans="1:16" ht="30">
      <c r="A158" s="181" t="s">
        <v>24</v>
      </c>
      <c r="C158" s="38" t="s">
        <v>698</v>
      </c>
      <c r="E158" s="68">
        <v>5.3</v>
      </c>
      <c r="G158" s="68">
        <v>50</v>
      </c>
    </row>
    <row r="159" spans="1:16" ht="30">
      <c r="A159" s="181" t="s">
        <v>27</v>
      </c>
      <c r="C159" s="38" t="s">
        <v>698</v>
      </c>
      <c r="E159" s="68">
        <v>2.1</v>
      </c>
      <c r="G159" s="68">
        <v>58</v>
      </c>
    </row>
    <row r="160" spans="1:16" ht="30">
      <c r="A160" s="181" t="s">
        <v>29</v>
      </c>
      <c r="C160" s="38" t="s">
        <v>698</v>
      </c>
      <c r="E160" s="68">
        <v>7.5</v>
      </c>
      <c r="G160" s="68">
        <v>37</v>
      </c>
    </row>
    <row r="161" spans="1:16" ht="30">
      <c r="A161" s="181" t="s">
        <v>30</v>
      </c>
      <c r="C161" s="38" t="s">
        <v>698</v>
      </c>
      <c r="E161" s="68">
        <v>4</v>
      </c>
      <c r="G161" s="68">
        <v>36</v>
      </c>
      <c r="H161" s="68">
        <v>22</v>
      </c>
      <c r="I161" s="68">
        <f>H161-E161</f>
        <v>18</v>
      </c>
      <c r="M161" s="68">
        <v>1</v>
      </c>
    </row>
    <row r="163" spans="1:16" ht="30">
      <c r="A163" s="139" t="s">
        <v>807</v>
      </c>
      <c r="B163" s="194" t="s">
        <v>668</v>
      </c>
      <c r="C163" s="38" t="s">
        <v>784</v>
      </c>
      <c r="D163" s="88" t="s">
        <v>829</v>
      </c>
      <c r="E163" s="68">
        <v>3.2</v>
      </c>
      <c r="G163" s="68">
        <v>174</v>
      </c>
    </row>
    <row r="165" spans="1:16" ht="30">
      <c r="A165" s="181" t="s">
        <v>15</v>
      </c>
      <c r="C165" s="38" t="s">
        <v>698</v>
      </c>
      <c r="D165" s="188">
        <v>1</v>
      </c>
      <c r="E165" s="68">
        <v>3.1</v>
      </c>
      <c r="G165" s="68">
        <v>33</v>
      </c>
      <c r="H165" s="68">
        <v>26</v>
      </c>
      <c r="I165" s="68">
        <f>H165-E165</f>
        <v>22.9</v>
      </c>
    </row>
    <row r="166" spans="1:16" ht="30">
      <c r="C166" s="38" t="s">
        <v>698</v>
      </c>
      <c r="D166" s="188">
        <v>2</v>
      </c>
      <c r="E166" s="68">
        <v>4.8</v>
      </c>
      <c r="G166" s="68">
        <v>35</v>
      </c>
      <c r="H166" s="68">
        <v>26</v>
      </c>
      <c r="I166" s="68">
        <f>H166-E166</f>
        <v>21.2</v>
      </c>
    </row>
    <row r="168" spans="1:16">
      <c r="A168" s="181"/>
    </row>
    <row r="169" spans="1:16" ht="18.75">
      <c r="A169" s="197" t="s">
        <v>823</v>
      </c>
    </row>
    <row r="171" spans="1:16" s="115" customFormat="1">
      <c r="A171" s="139" t="s">
        <v>391</v>
      </c>
      <c r="B171" s="194" t="s">
        <v>392</v>
      </c>
      <c r="C171" s="88" t="s">
        <v>830</v>
      </c>
      <c r="D171" s="88" t="s">
        <v>393</v>
      </c>
      <c r="E171" s="68"/>
      <c r="F171" s="68"/>
      <c r="G171" s="68"/>
      <c r="H171" s="68"/>
      <c r="I171" s="68"/>
      <c r="J171" s="68"/>
      <c r="K171" s="68"/>
      <c r="L171" s="68"/>
      <c r="M171" s="68">
        <v>0.5</v>
      </c>
      <c r="N171" s="68"/>
      <c r="O171" s="68"/>
      <c r="P171" s="68"/>
    </row>
    <row r="172" spans="1:16" s="115" customFormat="1">
      <c r="A172" s="181"/>
      <c r="B172" s="178"/>
      <c r="C172" s="88"/>
      <c r="D172" s="88"/>
      <c r="E172" s="68"/>
      <c r="F172" s="68"/>
      <c r="G172" s="68"/>
      <c r="H172" s="68"/>
      <c r="I172" s="68"/>
      <c r="J172" s="68"/>
      <c r="K172" s="68"/>
      <c r="L172" s="68"/>
      <c r="M172" s="68"/>
      <c r="N172" s="68"/>
      <c r="O172" s="68"/>
      <c r="P172" s="68"/>
    </row>
    <row r="173" spans="1:16" s="115" customFormat="1">
      <c r="A173" s="183" t="s">
        <v>570</v>
      </c>
      <c r="B173" s="194" t="s">
        <v>574</v>
      </c>
      <c r="C173" s="88" t="s">
        <v>567</v>
      </c>
      <c r="D173" s="88" t="s">
        <v>575</v>
      </c>
      <c r="E173" s="68">
        <v>3.9</v>
      </c>
      <c r="F173" s="68"/>
      <c r="G173" s="68">
        <v>17</v>
      </c>
      <c r="H173" s="68"/>
      <c r="I173" s="68"/>
      <c r="J173" s="68"/>
      <c r="K173" s="68"/>
      <c r="L173" s="68"/>
      <c r="M173" s="68"/>
      <c r="N173" s="68"/>
      <c r="O173" s="68"/>
      <c r="P173" s="68"/>
    </row>
    <row r="174" spans="1:16" s="115" customFormat="1">
      <c r="A174" s="139"/>
      <c r="B174" s="178"/>
      <c r="C174" s="88"/>
      <c r="D174" s="88"/>
      <c r="E174" s="68"/>
      <c r="F174" s="68"/>
      <c r="G174" s="68"/>
      <c r="H174" s="68"/>
      <c r="I174" s="68"/>
      <c r="J174" s="68"/>
      <c r="K174" s="68"/>
      <c r="L174" s="68"/>
      <c r="M174" s="68"/>
      <c r="N174" s="68"/>
      <c r="O174" s="68"/>
      <c r="P174" s="68"/>
    </row>
    <row r="175" spans="1:16" s="115" customFormat="1">
      <c r="A175" s="183" t="s">
        <v>571</v>
      </c>
      <c r="B175" s="194" t="s">
        <v>822</v>
      </c>
      <c r="C175" s="88" t="s">
        <v>567</v>
      </c>
      <c r="D175" s="88" t="s">
        <v>576</v>
      </c>
      <c r="E175" s="68">
        <v>4.4000000000000004</v>
      </c>
      <c r="F175" s="68"/>
      <c r="G175" s="68">
        <v>14</v>
      </c>
      <c r="H175" s="68"/>
      <c r="I175" s="68"/>
      <c r="J175" s="68"/>
      <c r="K175" s="68"/>
      <c r="L175" s="68"/>
      <c r="M175" s="68"/>
      <c r="N175" s="68"/>
      <c r="O175" s="68"/>
      <c r="P175" s="68"/>
    </row>
    <row r="176" spans="1:16" s="115" customFormat="1">
      <c r="A176" s="139"/>
      <c r="B176" s="178"/>
      <c r="C176" s="88"/>
      <c r="D176" s="88"/>
      <c r="E176" s="68"/>
      <c r="F176" s="68"/>
      <c r="G176" s="68"/>
      <c r="H176" s="68"/>
      <c r="I176" s="68"/>
      <c r="J176" s="68"/>
      <c r="K176" s="68"/>
      <c r="L176" s="68"/>
      <c r="M176" s="68"/>
      <c r="N176" s="68"/>
      <c r="O176" s="68"/>
      <c r="P176" s="68"/>
    </row>
    <row r="177" spans="1:16" s="115" customFormat="1">
      <c r="A177" s="183" t="s">
        <v>572</v>
      </c>
      <c r="B177" s="194" t="s">
        <v>573</v>
      </c>
      <c r="C177" s="88" t="s">
        <v>567</v>
      </c>
      <c r="D177" s="88" t="s">
        <v>577</v>
      </c>
      <c r="E177" s="68">
        <v>3.2</v>
      </c>
      <c r="F177" s="68"/>
      <c r="G177" s="68">
        <v>19</v>
      </c>
      <c r="H177" s="68"/>
      <c r="I177" s="68"/>
      <c r="J177" s="68"/>
      <c r="K177" s="68"/>
      <c r="L177" s="68"/>
      <c r="M177" s="68"/>
      <c r="N177" s="68"/>
      <c r="O177" s="68"/>
      <c r="P177" s="68"/>
    </row>
    <row r="178" spans="1:16" s="115" customFormat="1">
      <c r="A178" s="139"/>
      <c r="B178" s="178"/>
      <c r="C178" s="88" t="s">
        <v>831</v>
      </c>
      <c r="D178" s="88"/>
      <c r="E178" s="68">
        <v>2.7</v>
      </c>
      <c r="F178" s="68"/>
      <c r="G178" s="68"/>
      <c r="H178" s="68"/>
      <c r="I178" s="68"/>
      <c r="J178" s="68"/>
      <c r="K178" s="68"/>
      <c r="L178" s="68"/>
      <c r="M178" s="68"/>
      <c r="N178" s="68"/>
      <c r="O178" s="68"/>
      <c r="P178" s="68"/>
    </row>
    <row r="179" spans="1:16" s="115" customFormat="1">
      <c r="A179" s="181"/>
      <c r="B179" s="178"/>
      <c r="C179" s="88"/>
      <c r="D179" s="88"/>
      <c r="E179" s="68"/>
      <c r="F179" s="68"/>
      <c r="G179" s="68"/>
      <c r="H179" s="68"/>
      <c r="I179" s="68"/>
      <c r="J179" s="68"/>
      <c r="K179" s="68"/>
      <c r="L179" s="68"/>
      <c r="M179" s="68"/>
      <c r="N179" s="68"/>
      <c r="O179" s="68"/>
      <c r="P179" s="68"/>
    </row>
    <row r="180" spans="1:16" s="115" customFormat="1" ht="30">
      <c r="A180" s="183" t="s">
        <v>582</v>
      </c>
      <c r="B180" s="194" t="s">
        <v>53</v>
      </c>
      <c r="C180" s="88" t="s">
        <v>586</v>
      </c>
      <c r="D180" s="88" t="s">
        <v>585</v>
      </c>
      <c r="E180" s="68">
        <v>2.5</v>
      </c>
      <c r="F180" s="68"/>
      <c r="G180" s="68">
        <v>12</v>
      </c>
      <c r="H180" s="68">
        <v>20</v>
      </c>
      <c r="I180" s="68">
        <f>H180-E181</f>
        <v>20</v>
      </c>
      <c r="J180" s="68"/>
      <c r="K180" s="68"/>
      <c r="L180" s="68"/>
      <c r="M180" s="68">
        <v>0.91</v>
      </c>
      <c r="N180" s="68"/>
      <c r="O180" s="68"/>
      <c r="P180" s="68"/>
    </row>
    <row r="181" spans="1:16" s="115" customFormat="1">
      <c r="A181" s="139"/>
      <c r="B181" s="178"/>
      <c r="C181" s="88"/>
      <c r="D181" s="88"/>
      <c r="E181" s="68"/>
      <c r="F181" s="68"/>
      <c r="G181" s="68"/>
      <c r="H181" s="68"/>
      <c r="I181" s="68"/>
      <c r="J181" s="68"/>
      <c r="K181" s="68"/>
      <c r="L181" s="68"/>
      <c r="M181" s="68"/>
      <c r="N181" s="68"/>
      <c r="O181" s="68"/>
      <c r="P181" s="68"/>
    </row>
    <row r="182" spans="1:16" s="115" customFormat="1" ht="30">
      <c r="A182" s="183" t="s">
        <v>583</v>
      </c>
      <c r="B182" s="194" t="s">
        <v>584</v>
      </c>
      <c r="C182" s="88" t="s">
        <v>831</v>
      </c>
      <c r="D182" s="88"/>
      <c r="E182" s="68">
        <v>2.7</v>
      </c>
      <c r="F182" s="68"/>
      <c r="G182" s="68"/>
      <c r="H182" s="68"/>
      <c r="I182" s="68"/>
      <c r="J182" s="68"/>
      <c r="K182" s="68"/>
      <c r="L182" s="68"/>
      <c r="M182" s="68"/>
      <c r="N182" s="68"/>
      <c r="O182" s="68"/>
      <c r="P182" s="68"/>
    </row>
    <row r="185" spans="1:16" ht="15.75">
      <c r="A185" s="182"/>
    </row>
  </sheetData>
  <pageMargins left="0.70866141732283472" right="0.70866141732283472" top="0.74803149606299213" bottom="0.74803149606299213" header="0.31496062992125984" footer="0.31496062992125984"/>
  <pageSetup paperSize="9" scale="59" fitToHeight="5"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L25"/>
  <sheetViews>
    <sheetView zoomScaleNormal="100" workbookViewId="0">
      <selection activeCell="B3" sqref="B3"/>
    </sheetView>
  </sheetViews>
  <sheetFormatPr baseColWidth="10" defaultRowHeight="15"/>
  <cols>
    <col min="1" max="1" width="29.7109375" style="126" customWidth="1"/>
    <col min="2" max="2" width="25.28515625" style="129" customWidth="1"/>
    <col min="3" max="3" width="21.5703125" style="33" customWidth="1"/>
    <col min="4" max="4" width="10.140625" style="33" customWidth="1"/>
    <col min="5" max="5" width="14.5703125" style="33" customWidth="1"/>
    <col min="6" max="6" width="23.85546875" style="33" customWidth="1"/>
    <col min="7" max="9" width="11.42578125" style="33"/>
    <col min="10" max="10" width="14.85546875" style="33" customWidth="1"/>
    <col min="11" max="12" width="11.42578125" style="33"/>
  </cols>
  <sheetData>
    <row r="1" spans="1:12" s="170" customFormat="1" ht="61.5" thickTop="1" thickBot="1">
      <c r="A1" s="169" t="s">
        <v>40</v>
      </c>
      <c r="B1" s="168" t="s">
        <v>44</v>
      </c>
      <c r="C1" s="138" t="s">
        <v>804</v>
      </c>
      <c r="D1" s="61" t="s">
        <v>91</v>
      </c>
      <c r="E1" s="138" t="s">
        <v>805</v>
      </c>
      <c r="F1" s="61" t="s">
        <v>32</v>
      </c>
      <c r="G1" s="61" t="s">
        <v>34</v>
      </c>
      <c r="H1" s="61" t="s">
        <v>192</v>
      </c>
      <c r="I1" s="61" t="s">
        <v>43</v>
      </c>
      <c r="J1" s="61" t="s">
        <v>86</v>
      </c>
      <c r="K1" s="61" t="s">
        <v>95</v>
      </c>
      <c r="L1" s="61" t="s">
        <v>94</v>
      </c>
    </row>
    <row r="2" spans="1:12" s="8" customFormat="1" ht="19.5" thickTop="1">
      <c r="A2" s="125" t="s">
        <v>779</v>
      </c>
      <c r="B2" s="128"/>
      <c r="C2" s="131"/>
      <c r="D2" s="131"/>
      <c r="E2" s="131"/>
      <c r="F2" s="131"/>
      <c r="G2" s="131"/>
      <c r="H2" s="131"/>
      <c r="I2" s="132"/>
      <c r="J2" s="131"/>
      <c r="K2" s="131"/>
      <c r="L2" s="131"/>
    </row>
    <row r="3" spans="1:12">
      <c r="A3" s="126" t="s">
        <v>77</v>
      </c>
      <c r="B3" s="249" t="s">
        <v>1114</v>
      </c>
      <c r="C3" s="33">
        <v>10.4</v>
      </c>
      <c r="E3" s="33">
        <v>45.5</v>
      </c>
      <c r="F3" s="33">
        <v>26</v>
      </c>
      <c r="G3" s="33">
        <f>F3-C3</f>
        <v>15.6</v>
      </c>
      <c r="H3" s="33">
        <v>43</v>
      </c>
    </row>
    <row r="4" spans="1:12">
      <c r="A4" s="126" t="s">
        <v>74</v>
      </c>
      <c r="C4" s="33">
        <v>14.8</v>
      </c>
      <c r="E4" s="33">
        <v>63</v>
      </c>
      <c r="F4" s="33">
        <v>31</v>
      </c>
      <c r="G4" s="33">
        <f>F4-C4</f>
        <v>16.2</v>
      </c>
    </row>
    <row r="5" spans="1:12">
      <c r="A5" s="126" t="s">
        <v>72</v>
      </c>
      <c r="C5" s="33">
        <v>7.9</v>
      </c>
      <c r="E5" s="33">
        <v>23</v>
      </c>
      <c r="F5" s="171">
        <v>36</v>
      </c>
      <c r="G5" s="33">
        <f>F5-C5</f>
        <v>28.1</v>
      </c>
    </row>
    <row r="6" spans="1:12" s="115" customFormat="1" ht="13.5" customHeight="1">
      <c r="A6" s="139" t="s">
        <v>76</v>
      </c>
      <c r="B6" s="129"/>
      <c r="C6" s="68">
        <v>9</v>
      </c>
      <c r="D6" s="68"/>
      <c r="E6" s="68"/>
      <c r="F6" s="68">
        <v>26</v>
      </c>
      <c r="G6" s="68">
        <f>F6-C6</f>
        <v>17</v>
      </c>
      <c r="H6" s="68"/>
      <c r="I6" s="68"/>
      <c r="J6" s="68"/>
      <c r="K6" s="68"/>
      <c r="L6" s="68"/>
    </row>
    <row r="7" spans="1:12">
      <c r="A7" s="126" t="s">
        <v>73</v>
      </c>
      <c r="C7" s="33">
        <v>18.7</v>
      </c>
      <c r="E7" s="133"/>
      <c r="F7" s="33">
        <v>31</v>
      </c>
      <c r="G7" s="33">
        <f>F7-C7</f>
        <v>12.3</v>
      </c>
    </row>
    <row r="8" spans="1:12" ht="12.75" customHeight="1">
      <c r="A8" s="126" t="s">
        <v>78</v>
      </c>
      <c r="B8" s="129" t="s">
        <v>746</v>
      </c>
      <c r="C8" s="33">
        <v>7</v>
      </c>
      <c r="E8" s="33">
        <v>39.299999999999997</v>
      </c>
      <c r="F8" s="33">
        <v>20</v>
      </c>
      <c r="G8" s="33">
        <f>F8-C20</f>
        <v>20</v>
      </c>
      <c r="H8" s="33">
        <v>50</v>
      </c>
      <c r="I8" s="33">
        <v>0.5</v>
      </c>
    </row>
    <row r="9" spans="1:12">
      <c r="C9" s="119" t="s">
        <v>80</v>
      </c>
      <c r="I9" s="33" t="s">
        <v>211</v>
      </c>
    </row>
    <row r="10" spans="1:12">
      <c r="A10" s="126" t="s">
        <v>79</v>
      </c>
      <c r="B10" s="129" t="s">
        <v>81</v>
      </c>
      <c r="C10" s="33">
        <v>7</v>
      </c>
      <c r="E10" s="33">
        <v>80</v>
      </c>
    </row>
    <row r="11" spans="1:12">
      <c r="E11" s="33" t="s">
        <v>211</v>
      </c>
    </row>
    <row r="12" spans="1:12">
      <c r="E12" s="68" t="s">
        <v>82</v>
      </c>
    </row>
    <row r="14" spans="1:12" s="17" customFormat="1" ht="18.75">
      <c r="A14" s="125" t="s">
        <v>780</v>
      </c>
      <c r="B14" s="130"/>
      <c r="C14" s="134"/>
      <c r="D14" s="134"/>
      <c r="E14" s="134"/>
      <c r="F14" s="134"/>
      <c r="G14" s="134"/>
      <c r="H14" s="134"/>
      <c r="I14" s="134"/>
      <c r="J14" s="134"/>
      <c r="K14" s="134"/>
      <c r="L14" s="134"/>
    </row>
    <row r="15" spans="1:12" ht="18" customHeight="1">
      <c r="A15" s="126" t="s">
        <v>210</v>
      </c>
      <c r="B15" s="129" t="s">
        <v>747</v>
      </c>
      <c r="C15" s="33">
        <v>10.4</v>
      </c>
      <c r="D15" s="135">
        <v>0.7</v>
      </c>
      <c r="E15" s="33">
        <f>5*G15</f>
        <v>73</v>
      </c>
      <c r="F15" s="33">
        <v>25</v>
      </c>
      <c r="G15" s="33">
        <f>F15-C15</f>
        <v>14.6</v>
      </c>
      <c r="H15" s="33">
        <v>39.54</v>
      </c>
    </row>
    <row r="17" spans="1:5">
      <c r="E17" s="33">
        <f>6*G15</f>
        <v>87.6</v>
      </c>
    </row>
    <row r="18" spans="1:5">
      <c r="E18" s="136">
        <v>0.5</v>
      </c>
    </row>
    <row r="25" spans="1:5">
      <c r="A25" s="127"/>
    </row>
  </sheetData>
  <pageMargins left="0.70866141732283472" right="0.70866141732283472" top="0.74803149606299213" bottom="0.74803149606299213" header="0.31496062992125984" footer="0.31496062992125984"/>
  <pageSetup paperSize="9" scale="46" fitToHeight="3" orientation="landscape" r:id="rId1"/>
</worksheet>
</file>

<file path=xl/worksheets/sheet9.xml><?xml version="1.0" encoding="utf-8"?>
<worksheet xmlns="http://schemas.openxmlformats.org/spreadsheetml/2006/main" xmlns:r="http://schemas.openxmlformats.org/officeDocument/2006/relationships">
  <dimension ref="A1:N68"/>
  <sheetViews>
    <sheetView workbookViewId="0">
      <selection activeCell="C21" sqref="C21"/>
    </sheetView>
  </sheetViews>
  <sheetFormatPr baseColWidth="10" defaultRowHeight="15"/>
  <cols>
    <col min="1" max="1" width="26" style="225" customWidth="1"/>
    <col min="2" max="2" width="22.5703125" style="118" customWidth="1"/>
    <col min="3" max="3" width="33.42578125" style="118" customWidth="1"/>
    <col min="4" max="12" width="11.42578125" style="33"/>
    <col min="13" max="13" width="20.5703125" style="28" customWidth="1"/>
    <col min="14" max="14" width="11.42578125" style="28"/>
  </cols>
  <sheetData>
    <row r="1" spans="1:14" s="224" customFormat="1" ht="35.25" customHeight="1" thickTop="1" thickBot="1">
      <c r="A1" s="233" t="s">
        <v>859</v>
      </c>
      <c r="B1" s="143" t="s">
        <v>839</v>
      </c>
      <c r="C1" s="168" t="s">
        <v>44</v>
      </c>
      <c r="D1" s="138" t="s">
        <v>786</v>
      </c>
      <c r="E1" s="138" t="s">
        <v>91</v>
      </c>
      <c r="F1" s="137" t="s">
        <v>787</v>
      </c>
      <c r="G1" s="138" t="s">
        <v>32</v>
      </c>
      <c r="H1" s="138" t="s">
        <v>34</v>
      </c>
      <c r="I1" s="138" t="s">
        <v>192</v>
      </c>
      <c r="J1" s="138" t="s">
        <v>55</v>
      </c>
      <c r="K1" s="138" t="s">
        <v>801</v>
      </c>
      <c r="L1" s="138" t="s">
        <v>43</v>
      </c>
      <c r="M1" s="61" t="s">
        <v>86</v>
      </c>
      <c r="N1" s="138" t="s">
        <v>87</v>
      </c>
    </row>
    <row r="2" spans="1:14" ht="15.75" thickTop="1">
      <c r="A2" s="225" t="s">
        <v>855</v>
      </c>
      <c r="B2" s="226" t="s">
        <v>525</v>
      </c>
      <c r="C2" s="118" t="s">
        <v>849</v>
      </c>
      <c r="D2" s="33" t="s">
        <v>376</v>
      </c>
      <c r="F2" s="33">
        <v>40</v>
      </c>
      <c r="G2" s="33">
        <v>30</v>
      </c>
      <c r="H2" s="119">
        <v>23</v>
      </c>
    </row>
    <row r="3" spans="1:14">
      <c r="A3" s="225" t="s">
        <v>856</v>
      </c>
      <c r="H3" s="119"/>
    </row>
    <row r="4" spans="1:14">
      <c r="H4" s="119"/>
    </row>
    <row r="5" spans="1:14">
      <c r="A5" s="225" t="s">
        <v>845</v>
      </c>
      <c r="B5" s="230" t="s">
        <v>662</v>
      </c>
      <c r="C5" s="216" t="s">
        <v>784</v>
      </c>
      <c r="D5" s="33">
        <v>1.2</v>
      </c>
      <c r="F5" s="33">
        <v>119</v>
      </c>
    </row>
    <row r="6" spans="1:14">
      <c r="A6" s="235" t="s">
        <v>857</v>
      </c>
    </row>
    <row r="8" spans="1:14">
      <c r="A8" s="225" t="s">
        <v>847</v>
      </c>
      <c r="B8" s="230" t="s">
        <v>667</v>
      </c>
      <c r="C8" s="216" t="s">
        <v>784</v>
      </c>
      <c r="D8" s="33">
        <v>6.8</v>
      </c>
      <c r="F8" s="33">
        <v>41</v>
      </c>
    </row>
    <row r="10" spans="1:14">
      <c r="A10" s="225" t="s">
        <v>587</v>
      </c>
      <c r="B10" s="230" t="s">
        <v>561</v>
      </c>
      <c r="C10" s="118" t="s">
        <v>851</v>
      </c>
      <c r="D10" s="33">
        <v>3.6</v>
      </c>
      <c r="G10" s="33">
        <v>30.9</v>
      </c>
      <c r="I10" s="33">
        <v>40</v>
      </c>
      <c r="L10" s="33">
        <v>0.8</v>
      </c>
    </row>
    <row r="11" spans="1:14">
      <c r="A11" s="225" t="s">
        <v>678</v>
      </c>
    </row>
    <row r="13" spans="1:14" s="16" customFormat="1">
      <c r="A13" s="225" t="s">
        <v>530</v>
      </c>
      <c r="B13" s="230" t="s">
        <v>848</v>
      </c>
      <c r="C13" s="118" t="s">
        <v>850</v>
      </c>
      <c r="D13" s="173">
        <v>10</v>
      </c>
      <c r="E13" s="173"/>
      <c r="F13" s="173">
        <v>35</v>
      </c>
      <c r="G13" s="173">
        <v>30</v>
      </c>
      <c r="H13" s="173">
        <f>(G13-D13)</f>
        <v>20</v>
      </c>
      <c r="I13" s="173">
        <v>45</v>
      </c>
      <c r="J13" s="173"/>
      <c r="K13" s="173"/>
      <c r="L13" s="173"/>
      <c r="M13" s="27"/>
      <c r="N13" s="27"/>
    </row>
    <row r="14" spans="1:14" s="16" customFormat="1">
      <c r="A14" s="225" t="s">
        <v>861</v>
      </c>
      <c r="B14" s="177"/>
      <c r="C14" s="177"/>
      <c r="D14" s="173"/>
      <c r="E14" s="173"/>
      <c r="F14" s="173"/>
      <c r="G14" s="173"/>
      <c r="H14" s="173"/>
      <c r="I14" s="173"/>
      <c r="J14" s="173"/>
      <c r="K14" s="173"/>
      <c r="L14" s="173"/>
      <c r="M14" s="27"/>
      <c r="N14" s="27"/>
    </row>
    <row r="15" spans="1:14" s="16" customFormat="1">
      <c r="A15" s="226"/>
      <c r="B15" s="177"/>
      <c r="C15" s="177"/>
      <c r="D15" s="173"/>
      <c r="E15" s="173"/>
      <c r="F15" s="173"/>
      <c r="G15" s="173"/>
      <c r="H15" s="173"/>
      <c r="I15" s="173"/>
      <c r="J15" s="173"/>
      <c r="K15" s="173"/>
      <c r="L15" s="173"/>
      <c r="M15" s="27"/>
      <c r="N15" s="27"/>
    </row>
    <row r="16" spans="1:14" s="16" customFormat="1">
      <c r="A16" s="225" t="s">
        <v>846</v>
      </c>
      <c r="B16" s="230" t="s">
        <v>538</v>
      </c>
      <c r="C16" s="118" t="s">
        <v>852</v>
      </c>
      <c r="D16" s="173">
        <v>12.7</v>
      </c>
      <c r="E16" s="173">
        <v>1.7</v>
      </c>
      <c r="F16" s="173">
        <v>100</v>
      </c>
      <c r="G16" s="173"/>
      <c r="H16" s="173"/>
      <c r="I16" s="173"/>
      <c r="J16" s="173"/>
      <c r="K16" s="173"/>
      <c r="L16" s="173"/>
      <c r="M16" s="27"/>
      <c r="N16" s="27"/>
    </row>
    <row r="17" spans="1:14" s="16" customFormat="1">
      <c r="A17" s="225" t="s">
        <v>539</v>
      </c>
      <c r="B17" s="177"/>
      <c r="C17" s="177"/>
      <c r="D17" s="173"/>
      <c r="E17" s="173"/>
      <c r="F17" s="173"/>
      <c r="G17" s="173"/>
      <c r="H17" s="173"/>
      <c r="I17" s="173"/>
      <c r="J17" s="173"/>
      <c r="K17" s="173"/>
      <c r="L17" s="173">
        <v>1.56</v>
      </c>
      <c r="M17" s="27"/>
      <c r="N17" s="27"/>
    </row>
    <row r="19" spans="1:14" s="10" customFormat="1">
      <c r="A19" s="193" t="s">
        <v>858</v>
      </c>
      <c r="B19" s="244" t="s">
        <v>540</v>
      </c>
      <c r="C19" s="176" t="s">
        <v>853</v>
      </c>
      <c r="D19" s="171">
        <v>-3.9</v>
      </c>
      <c r="E19" s="171"/>
      <c r="F19" s="171">
        <v>131</v>
      </c>
      <c r="G19" s="171">
        <v>14</v>
      </c>
      <c r="H19" s="171">
        <v>18</v>
      </c>
      <c r="I19" s="171"/>
      <c r="J19" s="171"/>
      <c r="K19" s="171"/>
      <c r="L19" s="234">
        <v>0.5</v>
      </c>
      <c r="M19" s="231"/>
      <c r="N19" s="26"/>
    </row>
    <row r="20" spans="1:14" ht="30">
      <c r="A20" s="227" t="s">
        <v>541</v>
      </c>
    </row>
    <row r="21" spans="1:14">
      <c r="A21" s="227"/>
    </row>
    <row r="22" spans="1:14" ht="30">
      <c r="A22" s="226" t="s">
        <v>562</v>
      </c>
      <c r="C22" s="118" t="s">
        <v>854</v>
      </c>
      <c r="G22" s="33" t="s">
        <v>591</v>
      </c>
      <c r="I22" s="33">
        <v>32</v>
      </c>
      <c r="L22" s="33">
        <v>1.4</v>
      </c>
    </row>
    <row r="23" spans="1:14" ht="60">
      <c r="A23" s="225" t="s">
        <v>679</v>
      </c>
      <c r="C23" s="232"/>
    </row>
    <row r="24" spans="1:14" ht="15.75">
      <c r="A24" s="228"/>
      <c r="C24" s="232"/>
    </row>
    <row r="68" spans="1:1" ht="18.75">
      <c r="A68" s="229"/>
    </row>
  </sheetData>
  <pageMargins left="0.70866141732283472" right="0.70866141732283472" top="0.74803149606299213" bottom="0.74803149606299213" header="0.31496062992125984" footer="0.31496062992125984"/>
  <pageSetup paperSize="9" scale="55" fitToWidth="4"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Read me</vt:lpstr>
      <vt:lpstr>References</vt:lpstr>
      <vt:lpstr>List of species</vt:lpstr>
      <vt:lpstr>Trees, bushes, shrubs</vt:lpstr>
      <vt:lpstr>Crops</vt:lpstr>
      <vt:lpstr>Vegetables, fruits, medicinal</vt:lpstr>
      <vt:lpstr>Forage, grasses, cover-crops</vt:lpstr>
      <vt:lpstr>Cactae, Agavaceae</vt:lpstr>
      <vt:lpstr>Wild, restor, endang, medic</vt:lpstr>
    </vt:vector>
  </TitlesOfParts>
  <Company>XXX</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dc:creator>
  <cp:lastModifiedBy>XXX</cp:lastModifiedBy>
  <cp:lastPrinted>2013-07-04T12:49:28Z</cp:lastPrinted>
  <dcterms:created xsi:type="dcterms:W3CDTF">2011-11-16T14:10:33Z</dcterms:created>
  <dcterms:modified xsi:type="dcterms:W3CDTF">2013-10-31T16:34:53Z</dcterms:modified>
</cp:coreProperties>
</file>