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3760" windowWidth="19220" windowHeight="3780" firstSheet="1" activeTab="1"/>
  </bookViews>
  <sheets>
    <sheet name="Hs" sheetId="1" r:id="rId1"/>
    <sheet name="Möller_etal_2014_irreg_waves" sheetId="3" r:id="rId2"/>
  </sheets>
  <calcPr calcId="145621"/>
</workbook>
</file>

<file path=xl/calcChain.xml><?xml version="1.0" encoding="utf-8"?>
<calcChain xmlns="http://schemas.openxmlformats.org/spreadsheetml/2006/main">
  <c r="R8" i="3" l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X11" i="3" l="1"/>
  <c r="X15" i="3"/>
  <c r="X13" i="3"/>
  <c r="X10" i="3"/>
  <c r="X22" i="3"/>
  <c r="X24" i="3"/>
  <c r="X20" i="3"/>
  <c r="X23" i="3"/>
  <c r="X25" i="3"/>
  <c r="X8" i="3"/>
  <c r="X19" i="3"/>
  <c r="X16" i="3"/>
  <c r="X14" i="3"/>
  <c r="X9" i="3"/>
  <c r="X17" i="3"/>
  <c r="X12" i="3"/>
  <c r="X21" i="3"/>
  <c r="X18" i="3"/>
  <c r="W9" i="3" l="1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8" i="3"/>
  <c r="U9" i="3"/>
  <c r="V9" i="3" s="1"/>
  <c r="U10" i="3"/>
  <c r="V10" i="3" s="1"/>
  <c r="U11" i="3"/>
  <c r="V11" i="3" s="1"/>
  <c r="U12" i="3"/>
  <c r="V12" i="3" s="1"/>
  <c r="U13" i="3"/>
  <c r="V13" i="3" s="1"/>
  <c r="U14" i="3"/>
  <c r="V14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8" i="3"/>
  <c r="V8" i="3" s="1"/>
  <c r="T9" i="3"/>
  <c r="AE9" i="3" s="1"/>
  <c r="T10" i="3"/>
  <c r="AE10" i="3" s="1"/>
  <c r="T11" i="3"/>
  <c r="AE11" i="3" s="1"/>
  <c r="T12" i="3"/>
  <c r="AE12" i="3" s="1"/>
  <c r="T13" i="3"/>
  <c r="AE13" i="3" s="1"/>
  <c r="T14" i="3"/>
  <c r="AE14" i="3" s="1"/>
  <c r="T15" i="3"/>
  <c r="AE15" i="3" s="1"/>
  <c r="T16" i="3"/>
  <c r="AE16" i="3" s="1"/>
  <c r="T17" i="3"/>
  <c r="AE17" i="3" s="1"/>
  <c r="T18" i="3"/>
  <c r="AE18" i="3" s="1"/>
  <c r="T19" i="3"/>
  <c r="AE19" i="3" s="1"/>
  <c r="T20" i="3"/>
  <c r="AE20" i="3" s="1"/>
  <c r="T21" i="3"/>
  <c r="AE21" i="3" s="1"/>
  <c r="T22" i="3"/>
  <c r="T23" i="3"/>
  <c r="T24" i="3"/>
  <c r="T25" i="3"/>
  <c r="T8" i="3"/>
  <c r="AE8" i="3" s="1"/>
  <c r="AO5" i="1"/>
  <c r="AP5" i="1"/>
  <c r="AQ5" i="1"/>
  <c r="AO6" i="1"/>
  <c r="AP6" i="1"/>
  <c r="AQ6" i="1"/>
  <c r="AO7" i="1"/>
  <c r="AP7" i="1"/>
  <c r="AQ7" i="1"/>
  <c r="AO8" i="1"/>
  <c r="AP8" i="1"/>
  <c r="AQ8" i="1"/>
  <c r="AO9" i="1"/>
  <c r="AP9" i="1"/>
  <c r="AQ9" i="1"/>
  <c r="AO10" i="1"/>
  <c r="AP10" i="1"/>
  <c r="AQ10" i="1"/>
  <c r="AO11" i="1"/>
  <c r="AP11" i="1"/>
  <c r="AQ11" i="1"/>
  <c r="AO12" i="1"/>
  <c r="AP12" i="1"/>
  <c r="AQ12" i="1"/>
  <c r="AO13" i="1"/>
  <c r="AP13" i="1"/>
  <c r="AQ13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O25" i="1"/>
  <c r="AP25" i="1"/>
  <c r="AQ25" i="1"/>
  <c r="AO26" i="1"/>
  <c r="AP26" i="1"/>
  <c r="AQ26" i="1"/>
  <c r="AO27" i="1"/>
  <c r="AP27" i="1"/>
  <c r="AQ27" i="1"/>
  <c r="AO28" i="1"/>
  <c r="AP28" i="1"/>
  <c r="AQ28" i="1"/>
  <c r="AQ4" i="1"/>
  <c r="AP4" i="1"/>
  <c r="AO4" i="1"/>
  <c r="AF8" i="3" l="1"/>
  <c r="AH8" i="3"/>
  <c r="Y22" i="3"/>
  <c r="AF18" i="3"/>
  <c r="AH18" i="3"/>
  <c r="AF14" i="3"/>
  <c r="AH14" i="3"/>
  <c r="AF10" i="3"/>
  <c r="AH10" i="3"/>
  <c r="AC24" i="3"/>
  <c r="AD24" i="3" s="1"/>
  <c r="AG24" i="3" s="1"/>
  <c r="Y25" i="3"/>
  <c r="AF21" i="3"/>
  <c r="AH21" i="3"/>
  <c r="AF17" i="3"/>
  <c r="AH17" i="3"/>
  <c r="AF13" i="3"/>
  <c r="AH13" i="3"/>
  <c r="AF9" i="3"/>
  <c r="AH9" i="3"/>
  <c r="AC23" i="3"/>
  <c r="AD23" i="3" s="1"/>
  <c r="AG23" i="3" s="1"/>
  <c r="Y24" i="3"/>
  <c r="AF20" i="3"/>
  <c r="AH20" i="3"/>
  <c r="AF16" i="3"/>
  <c r="AH16" i="3"/>
  <c r="AF12" i="3"/>
  <c r="AH12" i="3"/>
  <c r="AC22" i="3"/>
  <c r="AD22" i="3" s="1"/>
  <c r="AG22" i="3" s="1"/>
  <c r="Y23" i="3"/>
  <c r="AF19" i="3"/>
  <c r="AH19" i="3"/>
  <c r="AF15" i="3"/>
  <c r="AH15" i="3"/>
  <c r="AF11" i="3"/>
  <c r="AH11" i="3"/>
  <c r="AC25" i="3"/>
  <c r="AD25" i="3" s="1"/>
  <c r="AG25" i="3" s="1"/>
  <c r="AA20" i="3"/>
  <c r="AB20" i="3"/>
  <c r="AC20" i="3"/>
  <c r="AA16" i="3"/>
  <c r="AB16" i="3"/>
  <c r="AC16" i="3"/>
  <c r="AA12" i="3"/>
  <c r="AB12" i="3"/>
  <c r="AC12" i="3"/>
  <c r="AA19" i="3"/>
  <c r="AB19" i="3"/>
  <c r="AC19" i="3"/>
  <c r="AA15" i="3"/>
  <c r="AB15" i="3"/>
  <c r="AC15" i="3"/>
  <c r="AA11" i="3"/>
  <c r="AB11" i="3"/>
  <c r="AC11" i="3"/>
  <c r="AB8" i="3"/>
  <c r="AA8" i="3"/>
  <c r="AC8" i="3"/>
  <c r="AA18" i="3"/>
  <c r="AB18" i="3"/>
  <c r="AC18" i="3"/>
  <c r="AB14" i="3"/>
  <c r="AA14" i="3"/>
  <c r="AC14" i="3"/>
  <c r="AB10" i="3"/>
  <c r="AA10" i="3"/>
  <c r="AC10" i="3"/>
  <c r="AB21" i="3"/>
  <c r="AA21" i="3"/>
  <c r="AC21" i="3"/>
  <c r="AB17" i="3"/>
  <c r="AA17" i="3"/>
  <c r="AC17" i="3"/>
  <c r="AA13" i="3"/>
  <c r="AB13" i="3"/>
  <c r="AC13" i="3"/>
  <c r="AA9" i="3"/>
  <c r="AB9" i="3"/>
  <c r="AC9" i="3"/>
  <c r="Y20" i="3"/>
  <c r="Z20" i="3" s="1"/>
  <c r="Y12" i="3"/>
  <c r="Z12" i="3" s="1"/>
  <c r="Y17" i="3"/>
  <c r="Z17" i="3" s="1"/>
  <c r="Y9" i="3"/>
  <c r="Z9" i="3" s="1"/>
  <c r="Y19" i="3"/>
  <c r="Z19" i="3" s="1"/>
  <c r="Y15" i="3"/>
  <c r="Y11" i="3"/>
  <c r="Z11" i="3" s="1"/>
  <c r="Y16" i="3"/>
  <c r="Z16" i="3" s="1"/>
  <c r="Y21" i="3"/>
  <c r="Y13" i="3"/>
  <c r="Y8" i="3"/>
  <c r="Z8" i="3" s="1"/>
  <c r="Y18" i="3"/>
  <c r="Z18" i="3" s="1"/>
  <c r="Y14" i="3"/>
  <c r="Z14" i="3" s="1"/>
  <c r="Y10" i="3"/>
  <c r="Z10" i="3" s="1"/>
  <c r="AD8" i="3" l="1"/>
  <c r="AG8" i="3" s="1"/>
  <c r="AD14" i="3"/>
  <c r="AG14" i="3" s="1"/>
  <c r="AD18" i="3"/>
  <c r="AG18" i="3" s="1"/>
  <c r="AD16" i="3"/>
  <c r="AG16" i="3" s="1"/>
  <c r="AD11" i="3"/>
  <c r="AG11" i="3" s="1"/>
  <c r="AI16" i="3"/>
  <c r="AJ16" i="3" s="1"/>
  <c r="AI14" i="3"/>
  <c r="AJ14" i="3" s="1"/>
  <c r="AD12" i="3"/>
  <c r="AG12" i="3" s="1"/>
  <c r="AI15" i="3"/>
  <c r="AJ15" i="3" s="1"/>
  <c r="AI9" i="3"/>
  <c r="AJ9" i="3" s="1"/>
  <c r="AI17" i="3"/>
  <c r="AJ17" i="3" s="1"/>
  <c r="AD15" i="3"/>
  <c r="AG15" i="3" s="1"/>
  <c r="AI12" i="3"/>
  <c r="AJ12" i="3" s="1"/>
  <c r="AI20" i="3"/>
  <c r="AJ20" i="3" s="1"/>
  <c r="AI10" i="3"/>
  <c r="AJ10" i="3" s="1"/>
  <c r="AI18" i="3"/>
  <c r="AJ18" i="3" s="1"/>
  <c r="AI8" i="3"/>
  <c r="AJ8" i="3" s="1"/>
  <c r="AD9" i="3"/>
  <c r="AG9" i="3" s="1"/>
  <c r="AI11" i="3"/>
  <c r="AJ11" i="3" s="1"/>
  <c r="AI19" i="3"/>
  <c r="AJ19" i="3" s="1"/>
  <c r="AI13" i="3"/>
  <c r="AJ13" i="3" s="1"/>
  <c r="AI21" i="3"/>
  <c r="AJ21" i="3" s="1"/>
  <c r="AD10" i="3"/>
  <c r="AG10" i="3" s="1"/>
  <c r="AD13" i="3"/>
  <c r="AG13" i="3" s="1"/>
  <c r="AD19" i="3"/>
  <c r="AG19" i="3" s="1"/>
  <c r="AD20" i="3"/>
  <c r="AG20" i="3" s="1"/>
  <c r="AD17" i="3"/>
  <c r="AG17" i="3" s="1"/>
  <c r="AD21" i="3"/>
  <c r="AG21" i="3" s="1"/>
  <c r="Z13" i="3"/>
  <c r="Z21" i="3"/>
  <c r="Z15" i="3"/>
</calcChain>
</file>

<file path=xl/sharedStrings.xml><?xml version="1.0" encoding="utf-8"?>
<sst xmlns="http://schemas.openxmlformats.org/spreadsheetml/2006/main" count="151" uniqueCount="75">
  <si>
    <t>G1-2-3</t>
  </si>
  <si>
    <t>G1-2-4</t>
  </si>
  <si>
    <t>G5-6-7</t>
  </si>
  <si>
    <t>G5-6-8</t>
  </si>
  <si>
    <t>G9-10-11</t>
  </si>
  <si>
    <t>G9-10-12</t>
  </si>
  <si>
    <t>G13-14-15</t>
  </si>
  <si>
    <t>G13-14-16</t>
  </si>
  <si>
    <t>20131015_1</t>
  </si>
  <si>
    <t>20131015_3</t>
  </si>
  <si>
    <t>20131015_5</t>
  </si>
  <si>
    <t>20131017_1</t>
  </si>
  <si>
    <t>20131017_4</t>
  </si>
  <si>
    <t>20131017_6</t>
  </si>
  <si>
    <t>20131018_2</t>
  </si>
  <si>
    <t>20131018_4</t>
  </si>
  <si>
    <t>20131021_1</t>
  </si>
  <si>
    <t>20131021_4</t>
  </si>
  <si>
    <t>20131021_6</t>
  </si>
  <si>
    <t>20131022_4</t>
  </si>
  <si>
    <t>20131022_6</t>
  </si>
  <si>
    <t>20131024_1</t>
  </si>
  <si>
    <t>20131024_3</t>
  </si>
  <si>
    <t>20131024_6</t>
  </si>
  <si>
    <t>20131025_1</t>
  </si>
  <si>
    <t>20131025_3</t>
  </si>
  <si>
    <t>20131025_5</t>
  </si>
  <si>
    <t>20131029_1</t>
  </si>
  <si>
    <t>20131029_4</t>
  </si>
  <si>
    <t>20131031_6</t>
  </si>
  <si>
    <t>20131031_7</t>
  </si>
  <si>
    <t>20131031_9</t>
  </si>
  <si>
    <t>20131031_11</t>
  </si>
  <si>
    <t>Hs</t>
  </si>
  <si>
    <t>Tp</t>
  </si>
  <si>
    <t>Hm0</t>
  </si>
  <si>
    <t>Kr(f)</t>
  </si>
  <si>
    <t>Hs Dissipation</t>
  </si>
  <si>
    <t>Front-mid</t>
  </si>
  <si>
    <t>Mid-Back</t>
  </si>
  <si>
    <t>Front-Back</t>
  </si>
  <si>
    <t>Generated</t>
  </si>
  <si>
    <t>H0/H</t>
  </si>
  <si>
    <t>Alpha (mes)</t>
  </si>
  <si>
    <t>k=2pi/L</t>
  </si>
  <si>
    <t>L(Tp)</t>
  </si>
  <si>
    <t>u_max (Hm0,Tp)</t>
  </si>
  <si>
    <t>veg height</t>
  </si>
  <si>
    <t>spacing</t>
  </si>
  <si>
    <t>veg diameter</t>
  </si>
  <si>
    <t>H rms,0</t>
  </si>
  <si>
    <t>A</t>
  </si>
  <si>
    <t>B</t>
  </si>
  <si>
    <t>E</t>
  </si>
  <si>
    <t>Hm0 dissipation</t>
  </si>
  <si>
    <t>CD(using Paul &amp; Amos seagrass formula eq 19)</t>
  </si>
  <si>
    <t>f(CD) using P&amp;A CD formula</t>
  </si>
  <si>
    <t>(H0-H0/H0 (mod) (using P&amp;A formula for CD)</t>
  </si>
  <si>
    <t>Hs Front</t>
  </si>
  <si>
    <t>Hrms,0</t>
  </si>
  <si>
    <t>Front</t>
  </si>
  <si>
    <t>Back</t>
  </si>
  <si>
    <t>Water depth (m)</t>
  </si>
  <si>
    <t>Vegetation</t>
  </si>
  <si>
    <t>Mowed</t>
  </si>
  <si>
    <t>(H0-H)/H0 (mod, rms) Paul &amp; Amos</t>
  </si>
  <si>
    <t>CD (calc)(Paul &amp; Amos)</t>
  </si>
  <si>
    <t>Re,f(D) Paul &amp; Amos</t>
  </si>
  <si>
    <t>beta (calc) f(CD) (Paul &amp; Amos)</t>
  </si>
  <si>
    <t>W (Paul &amp; Amos)</t>
  </si>
  <si>
    <t>This is based on the modified equation from Mendez and Losada (eq- 31 and 32)</t>
  </si>
  <si>
    <t>viscosity</t>
  </si>
  <si>
    <t>Test date &amp; Number</t>
  </si>
  <si>
    <t>Vegetated or Mowed</t>
  </si>
  <si>
    <r>
      <t xml:space="preserve">NB: When using this data, </t>
    </r>
    <r>
      <rPr>
        <b/>
        <sz val="11"/>
        <color rgb="FFFF0000"/>
        <rFont val="Calibri"/>
        <family val="2"/>
        <scheme val="minor"/>
      </rPr>
      <t>the source must be acknowledged</t>
    </r>
    <r>
      <rPr>
        <sz val="11"/>
        <color rgb="FFFF0000"/>
        <rFont val="Calibri"/>
        <family val="2"/>
        <scheme val="minor"/>
      </rPr>
      <t xml:space="preserve"> as: Möller, I., Kudella, M., Rupprecht, F., Spencer, T., Paul, M., van Wesenbeeck, B.K., Wolters, G., Jensen, K., Bouma, T.J., Miranda-Lange, M., and Schimmels, S. 2014. Wave attenuation over coastal salt marshes under storm surge conditions. Nature Geoscience. http://dx.doi.org/10.1038/ngeo2251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</si>
</sst>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6" fillId="0" borderId="0" xfId="6" applyFont="1" applyFill="1" applyBorder="1" applyAlignment="1">
      <alignment horizontal="center" vertical="top" wrapText="1"/>
    </xf>
    <xf numFmtId="16" fontId="0" fillId="0" borderId="0" xfId="0" applyNumberFormat="1"/>
    <xf numFmtId="16" fontId="6" fillId="0" borderId="0" xfId="6" applyNumberFormat="1" applyFont="1" applyFill="1" applyBorder="1" applyAlignment="1">
      <alignment horizontal="center" vertical="top" wrapText="1"/>
    </xf>
    <xf numFmtId="2" fontId="6" fillId="0" borderId="0" xfId="6" applyNumberFormat="1" applyFont="1" applyFill="1" applyBorder="1" applyAlignment="1">
      <alignment horizontal="center" vertical="top" wrapText="1"/>
    </xf>
    <xf numFmtId="164" fontId="6" fillId="0" borderId="0" xfId="6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2" fontId="0" fillId="0" borderId="0" xfId="0" applyNumberFormat="1" applyFill="1" applyAlignment="1"/>
    <xf numFmtId="166" fontId="0" fillId="0" borderId="0" xfId="0" applyNumberFormat="1" applyFill="1"/>
    <xf numFmtId="0" fontId="0" fillId="0" borderId="0" xfId="0" applyFill="1"/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1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horizontal="right"/>
    </xf>
    <xf numFmtId="0" fontId="19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1330380155835"/>
          <c:y val="3.5179171849312213E-2"/>
          <c:w val="0.81307328891580866"/>
          <c:h val="0.9135314770798566"/>
        </c:manualLayout>
      </c:layout>
      <c:scatterChart>
        <c:scatterStyle val="lineMarker"/>
        <c:varyColors val="0"/>
        <c:ser>
          <c:idx val="0"/>
          <c:order val="0"/>
          <c:tx>
            <c:v>with veg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 w="6350">
                <a:solidFill>
                  <a:sysClr val="windowText" lastClr="000000"/>
                </a:solidFill>
                <a:miter lim="800000"/>
              </a:ln>
            </c:spPr>
          </c:marker>
          <c:xVal>
            <c:numRef>
              <c:f>Möller_etal_2014_irreg_waves!$Q$8:$Q$21</c:f>
              <c:numCache>
                <c:formatCode>General</c:formatCode>
                <c:ptCount val="14"/>
                <c:pt idx="0">
                  <c:v>8.3000000000000004E-2</c:v>
                </c:pt>
                <c:pt idx="1">
                  <c:v>0.14899999999999999</c:v>
                </c:pt>
                <c:pt idx="2">
                  <c:v>0.151</c:v>
                </c:pt>
                <c:pt idx="3">
                  <c:v>0.15</c:v>
                </c:pt>
                <c:pt idx="4">
                  <c:v>0.22</c:v>
                </c:pt>
                <c:pt idx="5">
                  <c:v>0.223</c:v>
                </c:pt>
                <c:pt idx="6">
                  <c:v>0.29899999999999999</c:v>
                </c:pt>
                <c:pt idx="7">
                  <c:v>0.30199999999999999</c:v>
                </c:pt>
                <c:pt idx="8">
                  <c:v>0.42799999999999999</c:v>
                </c:pt>
                <c:pt idx="9">
                  <c:v>0.46200000000000002</c:v>
                </c:pt>
                <c:pt idx="10">
                  <c:v>0.57199999999999995</c:v>
                </c:pt>
                <c:pt idx="11">
                  <c:v>0.622</c:v>
                </c:pt>
                <c:pt idx="12">
                  <c:v>0.63700000000000001</c:v>
                </c:pt>
                <c:pt idx="13">
                  <c:v>0.69199999999999995</c:v>
                </c:pt>
              </c:numCache>
            </c:numRef>
          </c:xVal>
          <c:yVal>
            <c:numRef>
              <c:f>Möller_etal_2014_irreg_waves!$R$8:$R$21</c:f>
              <c:numCache>
                <c:formatCode>0.00</c:formatCode>
                <c:ptCount val="14"/>
                <c:pt idx="0">
                  <c:v>9.322033898305083</c:v>
                </c:pt>
                <c:pt idx="1">
                  <c:v>11.764705882352938</c:v>
                </c:pt>
                <c:pt idx="2">
                  <c:v>13.636363636363635</c:v>
                </c:pt>
                <c:pt idx="3">
                  <c:v>13.197969543147206</c:v>
                </c:pt>
                <c:pt idx="4">
                  <c:v>11.846689895470377</c:v>
                </c:pt>
                <c:pt idx="5">
                  <c:v>17.905405405405403</c:v>
                </c:pt>
                <c:pt idx="6">
                  <c:v>15.079365079365077</c:v>
                </c:pt>
                <c:pt idx="7">
                  <c:v>17.839195979899497</c:v>
                </c:pt>
                <c:pt idx="8">
                  <c:v>17.688266199649735</c:v>
                </c:pt>
                <c:pt idx="9">
                  <c:v>15.282392026578069</c:v>
                </c:pt>
                <c:pt idx="10">
                  <c:v>14.729729729729728</c:v>
                </c:pt>
                <c:pt idx="11">
                  <c:v>14.999999999999998</c:v>
                </c:pt>
                <c:pt idx="12">
                  <c:v>15.421686746987953</c:v>
                </c:pt>
                <c:pt idx="13">
                  <c:v>16.896551724137936</c:v>
                </c:pt>
              </c:numCache>
            </c:numRef>
          </c:yVal>
          <c:smooth val="0"/>
        </c:ser>
        <c:ser>
          <c:idx val="1"/>
          <c:order val="1"/>
          <c:tx>
            <c:v>without veg</c:v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tx1"/>
              </a:solidFill>
              <a:ln w="6350">
                <a:solidFill>
                  <a:schemeClr val="tx1"/>
                </a:solidFill>
                <a:miter lim="800000"/>
              </a:ln>
            </c:spPr>
          </c:marker>
          <c:xVal>
            <c:numRef>
              <c:f>Möller_etal_2014_irreg_waves!$Q$22:$Q$25</c:f>
              <c:numCache>
                <c:formatCode>General</c:formatCode>
                <c:ptCount val="4"/>
                <c:pt idx="0">
                  <c:v>0.29499999999999998</c:v>
                </c:pt>
                <c:pt idx="1">
                  <c:v>0.30299999999999999</c:v>
                </c:pt>
                <c:pt idx="2">
                  <c:v>0.43</c:v>
                </c:pt>
                <c:pt idx="3">
                  <c:v>0.57099999999999995</c:v>
                </c:pt>
              </c:numCache>
            </c:numRef>
          </c:xVal>
          <c:yVal>
            <c:numRef>
              <c:f>Möller_etal_2014_irreg_waves!$R$22:$R$25</c:f>
              <c:numCache>
                <c:formatCode>0.00</c:formatCode>
                <c:ptCount val="4"/>
                <c:pt idx="0">
                  <c:v>6.1007957559681749</c:v>
                </c:pt>
                <c:pt idx="1">
                  <c:v>7.0000000000000062</c:v>
                </c:pt>
                <c:pt idx="2">
                  <c:v>8.7260034904013839</c:v>
                </c:pt>
                <c:pt idx="3">
                  <c:v>9.1767881241565394</c:v>
                </c:pt>
              </c:numCache>
            </c:numRef>
          </c:yVal>
          <c:smooth val="0"/>
        </c:ser>
        <c:ser>
          <c:idx val="4"/>
          <c:order val="2"/>
          <c:tx>
            <c:v>with veg (model; best-fit Cd)</c:v>
          </c:tx>
          <c:spPr>
            <a:ln w="28575">
              <a:noFill/>
            </a:ln>
          </c:spPr>
          <c:marker>
            <c:symbol val="diamond"/>
            <c:size val="8"/>
            <c:spPr>
              <a:noFill/>
              <a:ln w="25400">
                <a:solidFill>
                  <a:srgbClr val="7F7F7F"/>
                </a:solidFill>
              </a:ln>
            </c:spPr>
          </c:marker>
          <c:xVal>
            <c:numRef>
              <c:f>Möller_etal_2014_irreg_waves!$Q$8:$Q$21</c:f>
              <c:numCache>
                <c:formatCode>General</c:formatCode>
                <c:ptCount val="14"/>
                <c:pt idx="0">
                  <c:v>8.3000000000000004E-2</c:v>
                </c:pt>
                <c:pt idx="1">
                  <c:v>0.14899999999999999</c:v>
                </c:pt>
                <c:pt idx="2">
                  <c:v>0.151</c:v>
                </c:pt>
                <c:pt idx="3">
                  <c:v>0.15</c:v>
                </c:pt>
                <c:pt idx="4">
                  <c:v>0.22</c:v>
                </c:pt>
                <c:pt idx="5">
                  <c:v>0.223</c:v>
                </c:pt>
                <c:pt idx="6">
                  <c:v>0.29899999999999999</c:v>
                </c:pt>
                <c:pt idx="7">
                  <c:v>0.30199999999999999</c:v>
                </c:pt>
                <c:pt idx="8">
                  <c:v>0.42799999999999999</c:v>
                </c:pt>
                <c:pt idx="9">
                  <c:v>0.46200000000000002</c:v>
                </c:pt>
                <c:pt idx="10">
                  <c:v>0.57199999999999995</c:v>
                </c:pt>
                <c:pt idx="11">
                  <c:v>0.622</c:v>
                </c:pt>
                <c:pt idx="12">
                  <c:v>0.63700000000000001</c:v>
                </c:pt>
                <c:pt idx="13">
                  <c:v>0.69199999999999995</c:v>
                </c:pt>
              </c:numCache>
            </c:numRef>
          </c:xVal>
          <c:yVal>
            <c:numRef>
              <c:f>Möller_etal_2014_irreg_waves!$AG$8:$AG$21</c:f>
              <c:numCache>
                <c:formatCode>0.00E+00</c:formatCode>
                <c:ptCount val="14"/>
                <c:pt idx="0">
                  <c:v>8.2497542059219828</c:v>
                </c:pt>
                <c:pt idx="1">
                  <c:v>13.149199797264556</c:v>
                </c:pt>
                <c:pt idx="2">
                  <c:v>15.9399264401699</c:v>
                </c:pt>
                <c:pt idx="3">
                  <c:v>15.946519983267335</c:v>
                </c:pt>
                <c:pt idx="4">
                  <c:v>13.445163880713102</c:v>
                </c:pt>
                <c:pt idx="5">
                  <c:v>14.799142524367346</c:v>
                </c:pt>
                <c:pt idx="6">
                  <c:v>13.396989988313132</c:v>
                </c:pt>
                <c:pt idx="7">
                  <c:v>14.480577992001777</c:v>
                </c:pt>
                <c:pt idx="8">
                  <c:v>13.845450498793761</c:v>
                </c:pt>
                <c:pt idx="9">
                  <c:v>15.204208731603215</c:v>
                </c:pt>
                <c:pt idx="10">
                  <c:v>15.679061186711348</c:v>
                </c:pt>
                <c:pt idx="11">
                  <c:v>17.000723761048423</c:v>
                </c:pt>
                <c:pt idx="12">
                  <c:v>16.459111569147428</c:v>
                </c:pt>
                <c:pt idx="13">
                  <c:v>17.880677869375575</c:v>
                </c:pt>
              </c:numCache>
            </c:numRef>
          </c:yVal>
          <c:smooth val="0"/>
        </c:ser>
        <c:ser>
          <c:idx val="2"/>
          <c:order val="3"/>
          <c:tx>
            <c:v>with veg (model; Paul &amp; Amos Cd)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 w="22225">
                <a:solidFill>
                  <a:schemeClr val="tx1"/>
                </a:solidFill>
              </a:ln>
            </c:spPr>
          </c:marker>
          <c:xVal>
            <c:numRef>
              <c:f>Möller_etal_2014_irreg_waves!$Q$8:$Q$21</c:f>
              <c:numCache>
                <c:formatCode>General</c:formatCode>
                <c:ptCount val="14"/>
                <c:pt idx="0">
                  <c:v>8.3000000000000004E-2</c:v>
                </c:pt>
                <c:pt idx="1">
                  <c:v>0.14899999999999999</c:v>
                </c:pt>
                <c:pt idx="2">
                  <c:v>0.151</c:v>
                </c:pt>
                <c:pt idx="3">
                  <c:v>0.15</c:v>
                </c:pt>
                <c:pt idx="4">
                  <c:v>0.22</c:v>
                </c:pt>
                <c:pt idx="5">
                  <c:v>0.223</c:v>
                </c:pt>
                <c:pt idx="6">
                  <c:v>0.29899999999999999</c:v>
                </c:pt>
                <c:pt idx="7">
                  <c:v>0.30199999999999999</c:v>
                </c:pt>
                <c:pt idx="8">
                  <c:v>0.42799999999999999</c:v>
                </c:pt>
                <c:pt idx="9">
                  <c:v>0.46200000000000002</c:v>
                </c:pt>
                <c:pt idx="10">
                  <c:v>0.57199999999999995</c:v>
                </c:pt>
                <c:pt idx="11">
                  <c:v>0.622</c:v>
                </c:pt>
                <c:pt idx="12">
                  <c:v>0.63700000000000001</c:v>
                </c:pt>
                <c:pt idx="13">
                  <c:v>0.69199999999999995</c:v>
                </c:pt>
              </c:numCache>
            </c:numRef>
          </c:xVal>
          <c:yVal>
            <c:numRef>
              <c:f>Möller_etal_2014_irreg_waves!$AJ$8:$AJ$21</c:f>
              <c:numCache>
                <c:formatCode>0.00E+00</c:formatCode>
                <c:ptCount val="14"/>
                <c:pt idx="0">
                  <c:v>3.1888882175678979</c:v>
                </c:pt>
                <c:pt idx="1">
                  <c:v>6.9955195876602998</c:v>
                </c:pt>
                <c:pt idx="2">
                  <c:v>9.1107975451249086</c:v>
                </c:pt>
                <c:pt idx="3">
                  <c:v>9.1106205988865767</c:v>
                </c:pt>
                <c:pt idx="4">
                  <c:v>7.7107871164102519</c:v>
                </c:pt>
                <c:pt idx="5">
                  <c:v>8.7051856538240813</c:v>
                </c:pt>
                <c:pt idx="6">
                  <c:v>7.8437033983610309</c:v>
                </c:pt>
                <c:pt idx="7">
                  <c:v>8.4918087086881222</c:v>
                </c:pt>
                <c:pt idx="8">
                  <c:v>7.9248224210912799</c:v>
                </c:pt>
                <c:pt idx="9">
                  <c:v>8.5781971204494525</c:v>
                </c:pt>
                <c:pt idx="10">
                  <c:v>8.7392920160014338</c:v>
                </c:pt>
                <c:pt idx="11">
                  <c:v>9.2712464946400956</c:v>
                </c:pt>
                <c:pt idx="12">
                  <c:v>9.0315663268899495</c:v>
                </c:pt>
                <c:pt idx="13">
                  <c:v>9.6232865365104363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71712"/>
        <c:axId val="113590656"/>
      </c:scatterChart>
      <c:valAx>
        <c:axId val="113571712"/>
        <c:scaling>
          <c:orientation val="minMax"/>
          <c:max val="0.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</a:t>
                </a:r>
                <a:r>
                  <a:rPr lang="en-US" sz="1400" baseline="-25000"/>
                  <a:t>rms,0</a:t>
                </a:r>
                <a:r>
                  <a:rPr lang="en-US" sz="1400"/>
                  <a:t> (m)</a:t>
                </a:r>
              </a:p>
            </c:rich>
          </c:tx>
          <c:layout>
            <c:manualLayout>
              <c:xMode val="edge"/>
              <c:yMode val="edge"/>
              <c:x val="0.49877329939680376"/>
              <c:y val="0.8954668097677038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13590656"/>
        <c:crosses val="autoZero"/>
        <c:crossBetween val="midCat"/>
        <c:majorUnit val="0.2"/>
      </c:valAx>
      <c:valAx>
        <c:axId val="113590656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</a:t>
                </a:r>
                <a:r>
                  <a:rPr lang="en-US" sz="1400" baseline="-25000"/>
                  <a:t>rms,0</a:t>
                </a:r>
                <a:r>
                  <a:rPr lang="en-US" sz="1400"/>
                  <a:t> reduction (%)</a:t>
                </a:r>
              </a:p>
            </c:rich>
          </c:tx>
          <c:layout>
            <c:manualLayout>
              <c:xMode val="edge"/>
              <c:yMode val="edge"/>
              <c:x val="2.7941457202198223E-2"/>
              <c:y val="0.1952485995627385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357171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53812746135071032"/>
          <c:y val="7.9740389747982907E-2"/>
          <c:w val="0.28579215582606926"/>
          <c:h val="0.16860525301470183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222251</xdr:colOff>
      <xdr:row>1</xdr:row>
      <xdr:rowOff>234950</xdr:rowOff>
    </xdr:from>
    <xdr:to>
      <xdr:col>47</xdr:col>
      <xdr:colOff>133350</xdr:colOff>
      <xdr:row>24</xdr:row>
      <xdr:rowOff>107950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workbookViewId="0">
      <pane xSplit="11400" topLeftCell="AK1"/>
      <selection activeCell="A3" sqref="A3:D28"/>
      <selection pane="topRight" activeCell="AT8" sqref="AT8"/>
    </sheetView>
  </sheetViews>
  <sheetFormatPr defaultColWidth="9.08984375" defaultRowHeight="14.5" x14ac:dyDescent="0.35"/>
  <cols>
    <col min="1" max="1" width="12.90625" customWidth="1"/>
  </cols>
  <sheetData>
    <row r="1" spans="1:46" ht="14.4" x14ac:dyDescent="0.3">
      <c r="C1" t="s">
        <v>41</v>
      </c>
      <c r="E1" t="s">
        <v>33</v>
      </c>
      <c r="N1" t="s">
        <v>34</v>
      </c>
      <c r="W1" t="s">
        <v>35</v>
      </c>
      <c r="AF1" t="s">
        <v>36</v>
      </c>
      <c r="AO1" t="s">
        <v>37</v>
      </c>
    </row>
    <row r="2" spans="1:46" ht="14.4" x14ac:dyDescent="0.3">
      <c r="C2" t="s">
        <v>33</v>
      </c>
      <c r="D2" t="s">
        <v>34</v>
      </c>
      <c r="E2" t="s">
        <v>0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N2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W2" t="s">
        <v>0</v>
      </c>
      <c r="X2" t="s">
        <v>1</v>
      </c>
      <c r="Y2" t="s">
        <v>2</v>
      </c>
      <c r="Z2" t="s">
        <v>3</v>
      </c>
      <c r="AA2" t="s">
        <v>4</v>
      </c>
      <c r="AB2" t="s">
        <v>5</v>
      </c>
      <c r="AC2" t="s">
        <v>6</v>
      </c>
      <c r="AD2" t="s">
        <v>7</v>
      </c>
      <c r="AF2" t="s">
        <v>0</v>
      </c>
      <c r="AG2" t="s">
        <v>1</v>
      </c>
      <c r="AH2" t="s">
        <v>2</v>
      </c>
      <c r="AI2" t="s">
        <v>3</v>
      </c>
      <c r="AJ2" t="s">
        <v>4</v>
      </c>
      <c r="AK2" t="s">
        <v>5</v>
      </c>
      <c r="AL2" t="s">
        <v>6</v>
      </c>
      <c r="AM2" t="s">
        <v>7</v>
      </c>
      <c r="AO2" s="3" t="s">
        <v>38</v>
      </c>
      <c r="AP2" t="s">
        <v>39</v>
      </c>
      <c r="AQ2" t="s">
        <v>40</v>
      </c>
    </row>
    <row r="3" spans="1:46" ht="14.4" x14ac:dyDescent="0.3">
      <c r="E3">
        <v>1</v>
      </c>
      <c r="F3">
        <v>1</v>
      </c>
      <c r="G3">
        <v>2</v>
      </c>
      <c r="H3">
        <v>2</v>
      </c>
      <c r="I3">
        <v>3</v>
      </c>
      <c r="J3">
        <v>3</v>
      </c>
      <c r="K3">
        <v>4</v>
      </c>
      <c r="L3">
        <v>4</v>
      </c>
      <c r="N3">
        <v>1</v>
      </c>
      <c r="O3">
        <v>1</v>
      </c>
      <c r="P3">
        <v>2</v>
      </c>
      <c r="Q3">
        <v>2</v>
      </c>
      <c r="R3">
        <v>3</v>
      </c>
      <c r="S3">
        <v>3</v>
      </c>
      <c r="T3">
        <v>4</v>
      </c>
      <c r="U3">
        <v>4</v>
      </c>
      <c r="W3">
        <v>1</v>
      </c>
      <c r="X3">
        <v>1</v>
      </c>
      <c r="Y3">
        <v>2</v>
      </c>
      <c r="Z3">
        <v>2</v>
      </c>
      <c r="AA3">
        <v>3</v>
      </c>
      <c r="AB3">
        <v>3</v>
      </c>
      <c r="AC3">
        <v>4</v>
      </c>
      <c r="AD3">
        <v>4</v>
      </c>
      <c r="AF3">
        <v>1</v>
      </c>
      <c r="AG3">
        <v>1</v>
      </c>
      <c r="AH3">
        <v>2</v>
      </c>
      <c r="AI3">
        <v>2</v>
      </c>
      <c r="AJ3">
        <v>3</v>
      </c>
      <c r="AK3">
        <v>3</v>
      </c>
      <c r="AL3">
        <v>4</v>
      </c>
      <c r="AM3">
        <v>4</v>
      </c>
    </row>
    <row r="4" spans="1:46" ht="14.4" x14ac:dyDescent="0.3">
      <c r="A4" t="s">
        <v>8</v>
      </c>
      <c r="B4" s="2">
        <v>2</v>
      </c>
      <c r="C4" s="2">
        <v>0.1</v>
      </c>
      <c r="D4" s="6">
        <v>1.4611500024489863</v>
      </c>
      <c r="E4" s="1">
        <v>0.11</v>
      </c>
      <c r="F4" s="1">
        <v>0.109</v>
      </c>
      <c r="G4" s="1">
        <v>0.11899999999999999</v>
      </c>
      <c r="H4" s="1">
        <v>0.111</v>
      </c>
      <c r="I4" s="1">
        <v>0.109</v>
      </c>
      <c r="J4" s="1">
        <v>0.11</v>
      </c>
      <c r="K4" s="1">
        <v>0.11600000000000001</v>
      </c>
      <c r="L4" s="1">
        <v>0.109</v>
      </c>
      <c r="N4" s="1">
        <v>1.44</v>
      </c>
      <c r="O4" s="1">
        <v>0.78100000000000003</v>
      </c>
      <c r="P4" s="1">
        <v>0.81399999999999995</v>
      </c>
      <c r="Q4" s="1">
        <v>1.46</v>
      </c>
      <c r="R4" s="1">
        <v>1.38</v>
      </c>
      <c r="S4" s="1">
        <v>1.1599999999999999</v>
      </c>
      <c r="T4" s="1">
        <v>0.81399999999999995</v>
      </c>
      <c r="U4" s="1">
        <v>1.1599999999999999</v>
      </c>
      <c r="W4" s="1">
        <v>0.109</v>
      </c>
      <c r="X4" s="1">
        <v>0.108</v>
      </c>
      <c r="Y4" s="1">
        <v>0.11799999999999999</v>
      </c>
      <c r="Z4" s="1">
        <v>0.109</v>
      </c>
      <c r="AA4" s="1">
        <v>0.106</v>
      </c>
      <c r="AB4" s="1">
        <v>0.107</v>
      </c>
      <c r="AC4" s="1">
        <v>0.114</v>
      </c>
      <c r="AD4" s="1">
        <v>0.107</v>
      </c>
      <c r="AO4" s="1">
        <f>100*(H4-J4)/H4</f>
        <v>0.90090090090090169</v>
      </c>
      <c r="AP4" s="1">
        <f>100*(J4-L4)/J4</f>
        <v>0.90909090909090995</v>
      </c>
      <c r="AQ4" s="1">
        <f>100*(H4-L4)/H4</f>
        <v>1.8018018018018034</v>
      </c>
      <c r="AS4" s="4"/>
      <c r="AT4" s="2"/>
    </row>
    <row r="5" spans="1:46" ht="14.4" x14ac:dyDescent="0.3">
      <c r="A5" t="s">
        <v>9</v>
      </c>
      <c r="B5" s="2">
        <v>2</v>
      </c>
      <c r="C5" s="2">
        <v>0.2</v>
      </c>
      <c r="D5" s="6">
        <v>2.0663781501248373</v>
      </c>
      <c r="E5" s="1">
        <v>0.20799999999999999</v>
      </c>
      <c r="F5" s="1">
        <v>0.20699999999999999</v>
      </c>
      <c r="G5" s="1">
        <v>0.21099999999999999</v>
      </c>
      <c r="H5" s="1">
        <v>0.19800000000000001</v>
      </c>
      <c r="I5" s="1">
        <v>0.192</v>
      </c>
      <c r="J5" s="1">
        <v>0.191</v>
      </c>
      <c r="K5" s="1">
        <v>0.185</v>
      </c>
      <c r="L5" s="1">
        <v>0.18099999999999999</v>
      </c>
      <c r="N5" s="1">
        <v>2.15</v>
      </c>
      <c r="O5" s="1">
        <v>2.15</v>
      </c>
      <c r="P5" s="1">
        <v>0.81399999999999995</v>
      </c>
      <c r="Q5" s="1">
        <v>1.1599999999999999</v>
      </c>
      <c r="R5" s="1">
        <v>0.81399999999999995</v>
      </c>
      <c r="S5" s="1">
        <v>2.15</v>
      </c>
      <c r="T5" s="1">
        <v>0.81399999999999995</v>
      </c>
      <c r="U5" s="1">
        <v>2.15</v>
      </c>
      <c r="W5" s="1">
        <v>0.20499999999999999</v>
      </c>
      <c r="X5" s="1">
        <v>0.20499999999999999</v>
      </c>
      <c r="Y5" s="1">
        <v>0.20399999999999999</v>
      </c>
      <c r="Z5" s="1">
        <v>0.19600000000000001</v>
      </c>
      <c r="AA5" s="1">
        <v>0.189</v>
      </c>
      <c r="AB5" s="1">
        <v>0.188</v>
      </c>
      <c r="AC5" s="1">
        <v>0.182</v>
      </c>
      <c r="AD5" s="1">
        <v>0.18</v>
      </c>
      <c r="AO5" s="1">
        <f t="shared" ref="AO5:AO28" si="0">100*(H5-J5)/H5</f>
        <v>3.5353535353535381</v>
      </c>
      <c r="AP5" s="1">
        <f t="shared" ref="AP5:AP28" si="1">100*(J5-L5)/J5</f>
        <v>5.2356020942408419</v>
      </c>
      <c r="AQ5" s="1">
        <f t="shared" ref="AQ5:AQ28" si="2">100*(H5-L5)/H5</f>
        <v>8.5858585858585936</v>
      </c>
      <c r="AS5" s="4"/>
      <c r="AT5" s="2"/>
    </row>
    <row r="6" spans="1:46" ht="14.4" x14ac:dyDescent="0.3">
      <c r="A6" t="s">
        <v>10</v>
      </c>
      <c r="B6" s="2">
        <v>2</v>
      </c>
      <c r="C6" s="2">
        <v>0.2</v>
      </c>
      <c r="D6" s="6">
        <v>2.9223000048979726</v>
      </c>
      <c r="E6" s="1">
        <v>0.20699999999999999</v>
      </c>
      <c r="F6" s="1">
        <v>0.20799999999999999</v>
      </c>
      <c r="G6" s="1">
        <v>0.2</v>
      </c>
      <c r="H6" s="1">
        <v>0.20300000000000001</v>
      </c>
      <c r="I6" s="1">
        <v>0.183</v>
      </c>
      <c r="J6" s="1">
        <v>0.185</v>
      </c>
      <c r="K6" s="1">
        <v>0.17299999999999999</v>
      </c>
      <c r="L6" s="1">
        <v>0.17399999999999999</v>
      </c>
      <c r="N6" s="1">
        <v>2.83</v>
      </c>
      <c r="O6" s="1">
        <v>2.79</v>
      </c>
      <c r="P6" s="1">
        <v>2.79</v>
      </c>
      <c r="Q6" s="1">
        <v>2.79</v>
      </c>
      <c r="R6" s="1">
        <v>2.83</v>
      </c>
      <c r="S6" s="1">
        <v>2.83</v>
      </c>
      <c r="T6" s="1">
        <v>2.83</v>
      </c>
      <c r="U6" s="1">
        <v>2.83</v>
      </c>
      <c r="W6" s="1">
        <v>0.20699999999999999</v>
      </c>
      <c r="X6" s="1">
        <v>0.20699999999999999</v>
      </c>
      <c r="Y6" s="1">
        <v>0.19800000000000001</v>
      </c>
      <c r="Z6" s="1">
        <v>0.19900000000000001</v>
      </c>
      <c r="AA6" s="1">
        <v>0.182</v>
      </c>
      <c r="AB6" s="1">
        <v>0.184</v>
      </c>
      <c r="AC6" s="1">
        <v>0.17100000000000001</v>
      </c>
      <c r="AD6" s="1">
        <v>0.17100000000000001</v>
      </c>
      <c r="AO6" s="1">
        <f t="shared" si="0"/>
        <v>8.8669950738916334</v>
      </c>
      <c r="AP6" s="1">
        <f t="shared" si="1"/>
        <v>5.9459459459459509</v>
      </c>
      <c r="AQ6" s="1">
        <f t="shared" si="2"/>
        <v>14.285714285714297</v>
      </c>
      <c r="AS6" s="4"/>
      <c r="AT6" s="2"/>
    </row>
    <row r="7" spans="1:46" ht="14.4" x14ac:dyDescent="0.3">
      <c r="A7" t="s">
        <v>11</v>
      </c>
      <c r="B7" s="2">
        <v>2</v>
      </c>
      <c r="C7" s="2">
        <v>0.2</v>
      </c>
      <c r="D7" s="6">
        <v>2.9223000048979726</v>
      </c>
      <c r="E7" s="1">
        <v>0.20799999999999999</v>
      </c>
      <c r="F7" s="1">
        <v>0.20799999999999999</v>
      </c>
      <c r="G7" s="1">
        <v>0.2</v>
      </c>
      <c r="H7" s="1">
        <v>0.20200000000000001</v>
      </c>
      <c r="I7" s="1">
        <v>0.182</v>
      </c>
      <c r="J7" s="1">
        <v>0.183</v>
      </c>
      <c r="K7" s="1">
        <v>0.17199999999999999</v>
      </c>
      <c r="L7" s="1">
        <v>0.17199999999999999</v>
      </c>
      <c r="N7" s="1">
        <v>2.79</v>
      </c>
      <c r="O7" s="1">
        <v>2.79</v>
      </c>
      <c r="P7" s="1">
        <v>2.79</v>
      </c>
      <c r="Q7" s="1">
        <v>2.79</v>
      </c>
      <c r="R7" s="1">
        <v>2.79</v>
      </c>
      <c r="S7" s="1">
        <v>2.79</v>
      </c>
      <c r="T7" s="1">
        <v>2.93</v>
      </c>
      <c r="U7" s="1">
        <v>2.79</v>
      </c>
      <c r="W7" s="1">
        <v>0.20699999999999999</v>
      </c>
      <c r="X7" s="1">
        <v>0.20699999999999999</v>
      </c>
      <c r="Y7" s="1">
        <v>0.19700000000000001</v>
      </c>
      <c r="Z7" s="1">
        <v>0.19800000000000001</v>
      </c>
      <c r="AA7" s="1">
        <v>0.18099999999999999</v>
      </c>
      <c r="AB7" s="1">
        <v>0.182</v>
      </c>
      <c r="AC7" s="1">
        <v>0.17100000000000001</v>
      </c>
      <c r="AD7" s="1">
        <v>0.17100000000000001</v>
      </c>
      <c r="AO7" s="1">
        <f t="shared" si="0"/>
        <v>9.4059405940594143</v>
      </c>
      <c r="AP7" s="1">
        <f t="shared" si="1"/>
        <v>6.0109289617486397</v>
      </c>
      <c r="AQ7" s="1">
        <f t="shared" si="2"/>
        <v>14.851485148514863</v>
      </c>
      <c r="AS7" s="4"/>
      <c r="AT7" s="2"/>
    </row>
    <row r="8" spans="1:46" ht="14.4" x14ac:dyDescent="0.3">
      <c r="A8" t="s">
        <v>12</v>
      </c>
      <c r="B8" s="2">
        <v>2</v>
      </c>
      <c r="C8" s="2">
        <v>0.3</v>
      </c>
      <c r="D8" s="6">
        <v>2.5307860417210333</v>
      </c>
      <c r="E8" s="1">
        <v>0.30399999999999999</v>
      </c>
      <c r="F8" s="1">
        <v>0.30399999999999999</v>
      </c>
      <c r="G8" s="1">
        <v>0.28999999999999998</v>
      </c>
      <c r="H8" s="1">
        <v>0.29199999999999998</v>
      </c>
      <c r="I8" s="1">
        <v>0.27200000000000002</v>
      </c>
      <c r="J8" s="1">
        <v>0.27300000000000002</v>
      </c>
      <c r="K8" s="1">
        <v>0.26500000000000001</v>
      </c>
      <c r="L8" s="1">
        <v>0.25600000000000001</v>
      </c>
      <c r="N8" s="1">
        <v>2.5099999999999998</v>
      </c>
      <c r="O8" s="1">
        <v>2.5099999999999998</v>
      </c>
      <c r="P8" s="1">
        <v>2.5099999999999998</v>
      </c>
      <c r="Q8" s="1">
        <v>2.5099999999999998</v>
      </c>
      <c r="R8" s="1">
        <v>2.5099999999999998</v>
      </c>
      <c r="S8" s="1">
        <v>1.1599999999999999</v>
      </c>
      <c r="T8" s="1">
        <v>0.81399999999999995</v>
      </c>
      <c r="U8" s="1">
        <v>2.5099999999999998</v>
      </c>
      <c r="W8" s="1">
        <v>0.30299999999999999</v>
      </c>
      <c r="X8" s="1">
        <v>0.30399999999999999</v>
      </c>
      <c r="Y8" s="1">
        <v>0.28699999999999998</v>
      </c>
      <c r="Z8" s="1">
        <v>0.28899999999999998</v>
      </c>
      <c r="AA8" s="1">
        <v>0.26900000000000002</v>
      </c>
      <c r="AB8" s="1">
        <v>0.27</v>
      </c>
      <c r="AC8" s="1">
        <v>0.25700000000000001</v>
      </c>
      <c r="AD8" s="1">
        <v>0.253</v>
      </c>
      <c r="AO8" s="1">
        <f t="shared" si="0"/>
        <v>6.5068493150684805</v>
      </c>
      <c r="AP8" s="1">
        <f t="shared" si="1"/>
        <v>6.2271062271062325</v>
      </c>
      <c r="AQ8" s="1">
        <f t="shared" si="2"/>
        <v>12.328767123287665</v>
      </c>
      <c r="AS8" s="4"/>
      <c r="AT8" s="2"/>
    </row>
    <row r="9" spans="1:46" ht="14.4" x14ac:dyDescent="0.3">
      <c r="A9" t="s">
        <v>13</v>
      </c>
      <c r="B9" s="2">
        <v>2</v>
      </c>
      <c r="C9" s="2">
        <v>0.3</v>
      </c>
      <c r="D9" s="6">
        <v>3.5790719436664071</v>
      </c>
      <c r="E9" s="1">
        <v>0.3</v>
      </c>
      <c r="F9" s="1">
        <v>0.3</v>
      </c>
      <c r="G9" s="1">
        <v>0.29299999999999998</v>
      </c>
      <c r="H9" s="1">
        <v>0.29399999999999998</v>
      </c>
      <c r="I9" s="1">
        <v>0.26500000000000001</v>
      </c>
      <c r="J9" s="1">
        <v>0.26500000000000001</v>
      </c>
      <c r="K9" s="1">
        <v>0.24199999999999999</v>
      </c>
      <c r="L9" s="1">
        <v>0.24099999999999999</v>
      </c>
      <c r="N9" s="1">
        <v>3.74</v>
      </c>
      <c r="O9" s="1">
        <v>3.74</v>
      </c>
      <c r="P9" s="1">
        <v>3.74</v>
      </c>
      <c r="Q9" s="1">
        <v>3.74</v>
      </c>
      <c r="R9" s="1">
        <v>3.74</v>
      </c>
      <c r="S9" s="1">
        <v>3.74</v>
      </c>
      <c r="T9" s="1">
        <v>3.74</v>
      </c>
      <c r="U9" s="1">
        <v>3.74</v>
      </c>
      <c r="W9" s="1">
        <v>0.3</v>
      </c>
      <c r="X9" s="1">
        <v>0.30099999999999999</v>
      </c>
      <c r="Y9" s="1">
        <v>0.29599999999999999</v>
      </c>
      <c r="Z9" s="1">
        <v>0.29699999999999999</v>
      </c>
      <c r="AA9" s="1">
        <v>0.26500000000000001</v>
      </c>
      <c r="AB9" s="1">
        <v>0.26700000000000002</v>
      </c>
      <c r="AC9" s="1">
        <v>0.245</v>
      </c>
      <c r="AD9" s="1">
        <v>0.24299999999999999</v>
      </c>
      <c r="AO9" s="1">
        <f t="shared" si="0"/>
        <v>9.8639455782312826</v>
      </c>
      <c r="AP9" s="1">
        <f t="shared" si="1"/>
        <v>9.0566037735849125</v>
      </c>
      <c r="AQ9" s="1">
        <f t="shared" si="2"/>
        <v>18.027210884353739</v>
      </c>
      <c r="AS9" s="4"/>
      <c r="AT9" s="2"/>
    </row>
    <row r="10" spans="1:46" ht="14.4" x14ac:dyDescent="0.3">
      <c r="A10" t="s">
        <v>14</v>
      </c>
      <c r="B10" s="2">
        <v>1</v>
      </c>
      <c r="C10" s="2">
        <v>0.2</v>
      </c>
      <c r="D10" s="6">
        <v>2.0663781501248373</v>
      </c>
      <c r="E10" s="1">
        <v>0.214</v>
      </c>
      <c r="F10" s="1">
        <v>0.21099999999999999</v>
      </c>
      <c r="G10" s="1">
        <v>0.215</v>
      </c>
      <c r="H10" s="1">
        <v>0.19400000000000001</v>
      </c>
      <c r="I10" s="1">
        <v>0.152</v>
      </c>
      <c r="J10" s="1">
        <v>0.14199999999999999</v>
      </c>
      <c r="K10" s="1">
        <v>0.123</v>
      </c>
      <c r="L10" s="1">
        <v>0.11799999999999999</v>
      </c>
      <c r="N10" s="1">
        <v>2.11</v>
      </c>
      <c r="O10" s="1">
        <v>2.11</v>
      </c>
      <c r="P10" s="1">
        <v>0.81399999999999995</v>
      </c>
      <c r="Q10" s="1">
        <v>1.1599999999999999</v>
      </c>
      <c r="R10" s="1">
        <v>0.81399999999999995</v>
      </c>
      <c r="S10" s="1">
        <v>1.1599999999999999</v>
      </c>
      <c r="T10" s="1">
        <v>0.81399999999999995</v>
      </c>
      <c r="U10" s="1">
        <v>2.11</v>
      </c>
      <c r="W10" s="1">
        <v>0.21199999999999999</v>
      </c>
      <c r="X10" s="1">
        <v>0.21</v>
      </c>
      <c r="Y10" s="1">
        <v>0.21199999999999999</v>
      </c>
      <c r="Z10" s="1">
        <v>0.19400000000000001</v>
      </c>
      <c r="AA10" s="1">
        <v>0.15</v>
      </c>
      <c r="AB10" s="1">
        <v>0.14299999999999999</v>
      </c>
      <c r="AC10" s="1">
        <v>0.123</v>
      </c>
      <c r="AD10" s="1">
        <v>0.11799999999999999</v>
      </c>
      <c r="AO10" s="1">
        <f t="shared" si="0"/>
        <v>26.804123711340214</v>
      </c>
      <c r="AP10" s="1">
        <f t="shared" si="1"/>
        <v>16.901408450704224</v>
      </c>
      <c r="AQ10" s="1">
        <f t="shared" si="2"/>
        <v>39.175257731958766</v>
      </c>
      <c r="AS10" s="4"/>
      <c r="AT10" s="2"/>
    </row>
    <row r="11" spans="1:46" ht="14.4" x14ac:dyDescent="0.3">
      <c r="A11" t="s">
        <v>15</v>
      </c>
      <c r="B11" s="2">
        <v>1</v>
      </c>
      <c r="C11" s="2">
        <v>0.2</v>
      </c>
      <c r="D11" s="6">
        <v>2.9223000048979726</v>
      </c>
      <c r="E11" s="1">
        <v>0.21299999999999999</v>
      </c>
      <c r="F11" s="1">
        <v>0.21199999999999999</v>
      </c>
      <c r="G11" s="1">
        <v>0.20499999999999999</v>
      </c>
      <c r="H11" s="1">
        <v>0.21199999999999999</v>
      </c>
      <c r="I11" s="1">
        <v>0.14000000000000001</v>
      </c>
      <c r="J11" s="1">
        <v>0.14199999999999999</v>
      </c>
      <c r="K11" s="1">
        <v>0.111</v>
      </c>
      <c r="L11" s="1">
        <v>0.113</v>
      </c>
      <c r="N11" s="1">
        <v>2.93</v>
      </c>
      <c r="O11" s="1">
        <v>2.93</v>
      </c>
      <c r="P11" s="1">
        <v>2.86</v>
      </c>
      <c r="Q11" s="1">
        <v>1.1599999999999999</v>
      </c>
      <c r="R11" s="1">
        <v>2.93</v>
      </c>
      <c r="S11" s="1">
        <v>2.93</v>
      </c>
      <c r="T11" s="1">
        <v>2.99</v>
      </c>
      <c r="U11" s="1">
        <v>2.99</v>
      </c>
      <c r="W11" s="1">
        <v>0.21199999999999999</v>
      </c>
      <c r="X11" s="1">
        <v>0.21099999999999999</v>
      </c>
      <c r="Y11" s="1">
        <v>0.20499999999999999</v>
      </c>
      <c r="Z11" s="1">
        <v>0.21</v>
      </c>
      <c r="AA11" s="1">
        <v>0.14299999999999999</v>
      </c>
      <c r="AB11" s="1">
        <v>0.14399999999999999</v>
      </c>
      <c r="AC11" s="1">
        <v>0.113</v>
      </c>
      <c r="AD11" s="1">
        <v>0.114</v>
      </c>
      <c r="AO11" s="1">
        <f t="shared" si="0"/>
        <v>33.018867924528308</v>
      </c>
      <c r="AP11" s="1">
        <f t="shared" si="1"/>
        <v>20.422535211267597</v>
      </c>
      <c r="AQ11" s="1">
        <f t="shared" si="2"/>
        <v>46.698113207547166</v>
      </c>
      <c r="AS11" s="4"/>
      <c r="AT11" s="2"/>
    </row>
    <row r="12" spans="1:46" ht="14.4" x14ac:dyDescent="0.3">
      <c r="A12" t="s">
        <v>16</v>
      </c>
      <c r="B12" s="2">
        <v>2</v>
      </c>
      <c r="C12" s="2">
        <v>0.4</v>
      </c>
      <c r="D12" s="6">
        <v>2.9223000048979726</v>
      </c>
      <c r="E12" s="1">
        <v>0.41199999999999998</v>
      </c>
      <c r="F12" s="1">
        <v>0.40799999999999997</v>
      </c>
      <c r="G12" s="1">
        <v>0.38</v>
      </c>
      <c r="H12" s="1">
        <v>0.39400000000000002</v>
      </c>
      <c r="I12" s="1">
        <v>0.34399999999999997</v>
      </c>
      <c r="J12" s="1">
        <v>0.35199999999999998</v>
      </c>
      <c r="K12" s="1">
        <v>0.32200000000000001</v>
      </c>
      <c r="L12" s="1">
        <v>0.32400000000000001</v>
      </c>
      <c r="N12" s="1">
        <v>2.85</v>
      </c>
      <c r="O12" s="1">
        <v>2.85</v>
      </c>
      <c r="P12" s="1">
        <v>2.85</v>
      </c>
      <c r="Q12" s="1">
        <v>1.1499999999999999</v>
      </c>
      <c r="R12" s="1">
        <v>2.85</v>
      </c>
      <c r="S12" s="1">
        <v>1.1499999999999999</v>
      </c>
      <c r="T12" s="1">
        <v>2.85</v>
      </c>
      <c r="U12" s="1">
        <v>2.85</v>
      </c>
      <c r="W12" s="1">
        <v>0.40300000000000002</v>
      </c>
      <c r="X12" s="1">
        <v>0.40300000000000002</v>
      </c>
      <c r="Y12" s="1">
        <v>0.378</v>
      </c>
      <c r="Z12" s="1">
        <v>0.38800000000000001</v>
      </c>
      <c r="AA12" s="1">
        <v>0.34499999999999997</v>
      </c>
      <c r="AB12" s="1">
        <v>0.35299999999999998</v>
      </c>
      <c r="AC12" s="1">
        <v>0.32100000000000001</v>
      </c>
      <c r="AD12" s="1">
        <v>0.32100000000000001</v>
      </c>
      <c r="AO12" s="1">
        <f t="shared" si="0"/>
        <v>10.65989847715737</v>
      </c>
      <c r="AP12" s="1">
        <f t="shared" si="1"/>
        <v>7.954545454545447</v>
      </c>
      <c r="AQ12" s="1">
        <f t="shared" si="2"/>
        <v>17.766497461928935</v>
      </c>
      <c r="AS12" s="4"/>
      <c r="AT12" s="2"/>
    </row>
    <row r="13" spans="1:46" ht="14.4" x14ac:dyDescent="0.3">
      <c r="A13" t="s">
        <v>17</v>
      </c>
      <c r="B13" s="2">
        <v>2</v>
      </c>
      <c r="C13" s="2">
        <v>0.4</v>
      </c>
      <c r="D13" s="6">
        <v>4.1327563002496746</v>
      </c>
      <c r="E13" s="1">
        <v>0.40100000000000002</v>
      </c>
      <c r="F13" s="1">
        <v>0.40400000000000003</v>
      </c>
      <c r="G13" s="1">
        <v>0.40200000000000002</v>
      </c>
      <c r="H13" s="1">
        <v>0.40200000000000002</v>
      </c>
      <c r="I13" s="1">
        <v>0.35299999999999998</v>
      </c>
      <c r="J13" s="1">
        <v>0.35399999999999998</v>
      </c>
      <c r="K13" s="1">
        <v>0.32400000000000001</v>
      </c>
      <c r="L13" s="1">
        <v>0.32200000000000001</v>
      </c>
      <c r="N13" s="1">
        <v>4.13</v>
      </c>
      <c r="O13" s="1">
        <v>4.13</v>
      </c>
      <c r="P13" s="1">
        <v>4.13</v>
      </c>
      <c r="Q13" s="1">
        <v>4.13</v>
      </c>
      <c r="R13" s="1">
        <v>4.13</v>
      </c>
      <c r="S13" s="1">
        <v>4.13</v>
      </c>
      <c r="T13" s="1">
        <v>4.13</v>
      </c>
      <c r="U13" s="1">
        <v>4.13</v>
      </c>
      <c r="W13" s="1">
        <v>0.39700000000000002</v>
      </c>
      <c r="X13" s="1">
        <v>0.4</v>
      </c>
      <c r="Y13" s="1">
        <v>0.39800000000000002</v>
      </c>
      <c r="Z13" s="1">
        <v>0.39900000000000002</v>
      </c>
      <c r="AA13" s="1">
        <v>0.35699999999999998</v>
      </c>
      <c r="AB13" s="1">
        <v>0.35799999999999998</v>
      </c>
      <c r="AC13" s="1">
        <v>0.32900000000000001</v>
      </c>
      <c r="AD13" s="1">
        <v>0.32700000000000001</v>
      </c>
      <c r="AO13" s="1">
        <f t="shared" si="0"/>
        <v>11.940298507462696</v>
      </c>
      <c r="AP13" s="1">
        <f t="shared" si="1"/>
        <v>9.0395480225988631</v>
      </c>
      <c r="AQ13" s="1">
        <f t="shared" si="2"/>
        <v>19.900497512437813</v>
      </c>
      <c r="AS13" s="4"/>
      <c r="AT13" s="2"/>
    </row>
    <row r="14" spans="1:46" ht="14.4" x14ac:dyDescent="0.3">
      <c r="A14" t="s">
        <v>18</v>
      </c>
      <c r="B14" s="2">
        <v>2</v>
      </c>
      <c r="C14" s="5">
        <v>0.6</v>
      </c>
      <c r="D14" s="6">
        <v>3.5790719436664071</v>
      </c>
      <c r="E14" s="1">
        <v>0.59199999999999997</v>
      </c>
      <c r="F14" s="1">
        <v>0.59599999999999997</v>
      </c>
      <c r="G14" s="1">
        <v>0.57899999999999996</v>
      </c>
      <c r="H14" s="1">
        <v>0.57699999999999996</v>
      </c>
      <c r="I14" s="1">
        <v>0.51100000000000001</v>
      </c>
      <c r="J14" s="1">
        <v>0.50700000000000001</v>
      </c>
      <c r="K14" s="1">
        <v>0.46800000000000003</v>
      </c>
      <c r="L14" s="1">
        <v>0.46200000000000002</v>
      </c>
      <c r="N14" s="1">
        <v>3.69</v>
      </c>
      <c r="O14" s="1">
        <v>3.69</v>
      </c>
      <c r="P14" s="1">
        <v>3.69</v>
      </c>
      <c r="Q14" s="1">
        <v>3.69</v>
      </c>
      <c r="R14" s="1">
        <v>3.69</v>
      </c>
      <c r="S14" s="1">
        <v>3.69</v>
      </c>
      <c r="T14" s="1">
        <v>3.69</v>
      </c>
      <c r="U14" s="1">
        <v>3.69</v>
      </c>
      <c r="W14" s="1">
        <v>0.58799999999999997</v>
      </c>
      <c r="X14" s="1">
        <v>0.59099999999999997</v>
      </c>
      <c r="Y14" s="1">
        <v>0.57099999999999995</v>
      </c>
      <c r="Z14" s="1">
        <v>0.56999999999999995</v>
      </c>
      <c r="AA14" s="1">
        <v>0.51300000000000001</v>
      </c>
      <c r="AB14" s="1">
        <v>0.51100000000000001</v>
      </c>
      <c r="AC14" s="1">
        <v>0.47399999999999998</v>
      </c>
      <c r="AD14" s="1">
        <v>0.47</v>
      </c>
      <c r="AO14" s="1">
        <f t="shared" si="0"/>
        <v>12.131715771230494</v>
      </c>
      <c r="AP14" s="1">
        <f t="shared" si="1"/>
        <v>8.8757396449704107</v>
      </c>
      <c r="AQ14" s="1">
        <f t="shared" si="2"/>
        <v>19.930675909878673</v>
      </c>
      <c r="AS14" s="4"/>
      <c r="AT14" s="2"/>
    </row>
    <row r="15" spans="1:46" ht="14.4" x14ac:dyDescent="0.3">
      <c r="A15" t="s">
        <v>19</v>
      </c>
      <c r="B15" s="2">
        <v>2</v>
      </c>
      <c r="C15" s="5">
        <v>0.6</v>
      </c>
      <c r="D15" s="6">
        <v>5.0615720834420665</v>
      </c>
      <c r="E15" s="1">
        <v>0.59</v>
      </c>
      <c r="F15" s="1">
        <v>0.59599999999999997</v>
      </c>
      <c r="G15" s="1">
        <v>0.626</v>
      </c>
      <c r="H15" s="1">
        <v>0.11700000000000001</v>
      </c>
      <c r="I15" s="1">
        <v>0.55400000000000005</v>
      </c>
      <c r="J15" s="1">
        <v>0.11799999999999999</v>
      </c>
      <c r="K15" s="1">
        <v>0.50600000000000001</v>
      </c>
      <c r="L15" s="1">
        <v>0.11899999999999999</v>
      </c>
      <c r="N15" s="1">
        <v>5.31</v>
      </c>
      <c r="O15" s="1">
        <v>4.93</v>
      </c>
      <c r="P15" s="1">
        <v>4.93</v>
      </c>
      <c r="Q15" s="1">
        <v>4.97</v>
      </c>
      <c r="R15" s="1">
        <v>5.31</v>
      </c>
      <c r="S15" s="1">
        <v>5.52</v>
      </c>
      <c r="T15" s="1">
        <v>5.33</v>
      </c>
      <c r="U15" s="1">
        <v>6.74</v>
      </c>
      <c r="W15" s="1">
        <v>0.59</v>
      </c>
      <c r="X15" s="1">
        <v>0.59299999999999997</v>
      </c>
      <c r="Y15" s="1">
        <v>0.60199999999999998</v>
      </c>
      <c r="Z15" s="1">
        <v>0.108</v>
      </c>
      <c r="AA15" s="1">
        <v>0.55100000000000005</v>
      </c>
      <c r="AB15" s="1">
        <v>0.112</v>
      </c>
      <c r="AC15" s="1">
        <v>0.51300000000000001</v>
      </c>
      <c r="AD15" s="1">
        <v>0.114</v>
      </c>
      <c r="AO15" s="1">
        <f t="shared" si="0"/>
        <v>-0.85470085470084356</v>
      </c>
      <c r="AP15" s="1">
        <f t="shared" si="1"/>
        <v>-0.84745762711864492</v>
      </c>
      <c r="AQ15" s="1">
        <f t="shared" si="2"/>
        <v>-1.7094017094016989</v>
      </c>
      <c r="AS15" s="4"/>
      <c r="AT15" s="2"/>
    </row>
    <row r="16" spans="1:46" ht="14.4" x14ac:dyDescent="0.3">
      <c r="A16" t="s">
        <v>20</v>
      </c>
      <c r="B16" s="2">
        <v>1</v>
      </c>
      <c r="C16" s="2">
        <v>0.4</v>
      </c>
      <c r="D16" s="6">
        <v>2.9223000048979726</v>
      </c>
      <c r="E16" s="1">
        <v>0.39300000000000002</v>
      </c>
      <c r="F16" s="1">
        <v>0.39300000000000002</v>
      </c>
      <c r="G16" s="1">
        <v>0.35</v>
      </c>
      <c r="H16" s="1">
        <v>0.36099999999999999</v>
      </c>
      <c r="I16" s="1">
        <v>0.26600000000000001</v>
      </c>
      <c r="J16" s="1">
        <v>0.28499999999999998</v>
      </c>
      <c r="K16" s="1">
        <v>0.219</v>
      </c>
      <c r="L16" s="1">
        <v>0.23400000000000001</v>
      </c>
      <c r="N16" s="1">
        <v>2.86</v>
      </c>
      <c r="O16" s="1">
        <v>2.86</v>
      </c>
      <c r="P16" s="1">
        <v>2.86</v>
      </c>
      <c r="Q16" s="1">
        <v>1.1599999999999999</v>
      </c>
      <c r="R16" s="1">
        <v>3.03</v>
      </c>
      <c r="S16" s="1">
        <v>1.1599999999999999</v>
      </c>
      <c r="T16" s="1">
        <v>3.03</v>
      </c>
      <c r="U16" s="1">
        <v>1.1599999999999999</v>
      </c>
      <c r="W16" s="1">
        <v>0.39400000000000002</v>
      </c>
      <c r="X16" s="1">
        <v>0.39400000000000002</v>
      </c>
      <c r="Y16" s="1">
        <v>0.36</v>
      </c>
      <c r="Z16" s="1">
        <v>0.36799999999999999</v>
      </c>
      <c r="AA16" s="1">
        <v>0.27800000000000002</v>
      </c>
      <c r="AB16" s="1">
        <v>0.28899999999999998</v>
      </c>
      <c r="AC16" s="1">
        <v>0.22600000000000001</v>
      </c>
      <c r="AD16" s="1">
        <v>0.23400000000000001</v>
      </c>
      <c r="AO16" s="1">
        <f t="shared" si="0"/>
        <v>21.052631578947373</v>
      </c>
      <c r="AP16" s="1">
        <f t="shared" si="1"/>
        <v>17.89473684210525</v>
      </c>
      <c r="AQ16" s="1">
        <f t="shared" si="2"/>
        <v>35.180055401662045</v>
      </c>
      <c r="AS16" s="4"/>
      <c r="AT16" s="2"/>
    </row>
    <row r="17" spans="1:46" ht="14.4" x14ac:dyDescent="0.3">
      <c r="A17" t="s">
        <v>21</v>
      </c>
      <c r="B17" s="2">
        <v>2</v>
      </c>
      <c r="C17" s="5">
        <v>0.8</v>
      </c>
      <c r="D17" s="6">
        <v>4.1327563002496746</v>
      </c>
      <c r="E17" s="1">
        <v>0.77100000000000002</v>
      </c>
      <c r="F17" s="1">
        <v>0.77600000000000002</v>
      </c>
      <c r="G17" s="1">
        <v>0.745</v>
      </c>
      <c r="H17" s="1">
        <v>0.745</v>
      </c>
      <c r="I17" s="1">
        <v>0.65200000000000002</v>
      </c>
      <c r="J17" s="1">
        <v>0.65200000000000002</v>
      </c>
      <c r="K17" s="1">
        <v>0.61499999999999999</v>
      </c>
      <c r="L17" s="1">
        <v>0.61</v>
      </c>
      <c r="N17" s="1">
        <v>3.96</v>
      </c>
      <c r="O17" s="1">
        <v>3.96</v>
      </c>
      <c r="P17" s="1">
        <v>3.96</v>
      </c>
      <c r="Q17" s="1">
        <v>3.96</v>
      </c>
      <c r="R17" s="1">
        <v>3.96</v>
      </c>
      <c r="S17" s="1">
        <v>3.96</v>
      </c>
      <c r="T17" s="1">
        <v>4.16</v>
      </c>
      <c r="U17" s="1">
        <v>4.16</v>
      </c>
      <c r="W17" s="1">
        <v>0.78400000000000003</v>
      </c>
      <c r="X17" s="1">
        <v>0.78800000000000003</v>
      </c>
      <c r="Y17" s="1">
        <v>0.74</v>
      </c>
      <c r="Z17" s="1">
        <v>0.74399999999999999</v>
      </c>
      <c r="AA17" s="1">
        <v>0.67200000000000004</v>
      </c>
      <c r="AB17" s="1">
        <v>0.67300000000000004</v>
      </c>
      <c r="AC17" s="1">
        <v>0.63500000000000001</v>
      </c>
      <c r="AD17" s="1">
        <v>0.63100000000000001</v>
      </c>
      <c r="AO17" s="1">
        <f t="shared" si="0"/>
        <v>12.483221476510064</v>
      </c>
      <c r="AP17" s="1">
        <f t="shared" si="1"/>
        <v>6.4417177914110484</v>
      </c>
      <c r="AQ17" s="1">
        <f t="shared" si="2"/>
        <v>18.120805369127517</v>
      </c>
      <c r="AS17" s="4"/>
      <c r="AT17" s="2"/>
    </row>
    <row r="18" spans="1:46" ht="14.4" x14ac:dyDescent="0.3">
      <c r="A18" t="s">
        <v>22</v>
      </c>
      <c r="B18" s="2">
        <v>2</v>
      </c>
      <c r="C18" s="5">
        <v>0.8</v>
      </c>
      <c r="D18" s="6">
        <v>5.8446000097959452</v>
      </c>
      <c r="E18" s="1">
        <v>0.78200000000000003</v>
      </c>
      <c r="F18" s="1">
        <v>0.77900000000000003</v>
      </c>
      <c r="G18" s="1">
        <v>0.82299999999999995</v>
      </c>
      <c r="H18" s="1">
        <v>0.82599999999999996</v>
      </c>
      <c r="I18" s="1">
        <v>0.69499999999999995</v>
      </c>
      <c r="J18" s="1">
        <v>0.70899999999999996</v>
      </c>
      <c r="K18" s="1">
        <v>0.66</v>
      </c>
      <c r="L18" s="1">
        <v>0.66200000000000003</v>
      </c>
      <c r="N18" s="1">
        <v>5.93</v>
      </c>
      <c r="O18" s="1">
        <v>5.93</v>
      </c>
      <c r="P18" s="1">
        <v>5.93</v>
      </c>
      <c r="Q18" s="1">
        <v>5.93</v>
      </c>
      <c r="R18" s="1">
        <v>6.05</v>
      </c>
      <c r="S18" s="1">
        <v>6.05</v>
      </c>
      <c r="T18" s="1">
        <v>6.05</v>
      </c>
      <c r="U18" s="1">
        <v>6.05</v>
      </c>
      <c r="W18" s="1">
        <v>0.77300000000000002</v>
      </c>
      <c r="X18" s="1">
        <v>0.77200000000000002</v>
      </c>
      <c r="Y18" s="1">
        <v>0.78</v>
      </c>
      <c r="Z18" s="1">
        <v>0.77700000000000002</v>
      </c>
      <c r="AA18" s="1">
        <v>0.68700000000000006</v>
      </c>
      <c r="AB18" s="1">
        <v>0.69599999999999995</v>
      </c>
      <c r="AC18" s="1">
        <v>0.66400000000000003</v>
      </c>
      <c r="AD18" s="1">
        <v>0.66300000000000003</v>
      </c>
      <c r="AO18" s="1">
        <f t="shared" si="0"/>
        <v>14.164648910411621</v>
      </c>
      <c r="AP18" s="1">
        <f t="shared" si="1"/>
        <v>6.6290550070521768</v>
      </c>
      <c r="AQ18" s="1">
        <f t="shared" si="2"/>
        <v>19.854721549636796</v>
      </c>
      <c r="AS18" s="4"/>
      <c r="AT18" s="2"/>
    </row>
    <row r="19" spans="1:46" ht="14.4" x14ac:dyDescent="0.3">
      <c r="A19" t="s">
        <v>23</v>
      </c>
      <c r="B19" s="2">
        <v>2</v>
      </c>
      <c r="C19" s="5">
        <v>0.9</v>
      </c>
      <c r="D19" s="6">
        <v>4.3834500073469584</v>
      </c>
      <c r="E19" s="1">
        <v>0.85599999999999998</v>
      </c>
      <c r="F19" s="1">
        <v>0.85699999999999998</v>
      </c>
      <c r="G19" s="1">
        <v>0.84299999999999997</v>
      </c>
      <c r="H19" s="1">
        <v>0.21199999999999999</v>
      </c>
      <c r="I19" s="1">
        <v>0.71799999999999997</v>
      </c>
      <c r="J19" s="1">
        <v>0.16200000000000001</v>
      </c>
      <c r="K19" s="1">
        <v>0.67300000000000004</v>
      </c>
      <c r="L19" s="1">
        <v>0.154</v>
      </c>
      <c r="N19" s="1">
        <v>4.3899999999999997</v>
      </c>
      <c r="O19" s="1">
        <v>4.3899999999999997</v>
      </c>
      <c r="P19" s="1">
        <v>4.3899999999999997</v>
      </c>
      <c r="Q19" s="1">
        <v>1.51</v>
      </c>
      <c r="R19" s="1">
        <v>4.3899999999999997</v>
      </c>
      <c r="S19" s="1">
        <v>9.08</v>
      </c>
      <c r="T19" s="1">
        <v>4.1500000000000004</v>
      </c>
      <c r="U19" s="1">
        <v>8.52</v>
      </c>
      <c r="W19" s="1">
        <v>0.86399999999999999</v>
      </c>
      <c r="X19" s="1">
        <v>0.86799999999999999</v>
      </c>
      <c r="Y19" s="1">
        <v>0.83</v>
      </c>
      <c r="Z19" s="1">
        <v>0.19700000000000001</v>
      </c>
      <c r="AA19" s="1">
        <v>0.751</v>
      </c>
      <c r="AB19" s="1">
        <v>0.159</v>
      </c>
      <c r="AC19" s="1">
        <v>0.71199999999999997</v>
      </c>
      <c r="AD19" s="1">
        <v>0.152</v>
      </c>
      <c r="AO19" s="1">
        <f t="shared" si="0"/>
        <v>23.584905660377355</v>
      </c>
      <c r="AP19" s="1">
        <f t="shared" si="1"/>
        <v>4.9382716049382758</v>
      </c>
      <c r="AQ19" s="1">
        <f t="shared" si="2"/>
        <v>27.358490566037737</v>
      </c>
      <c r="AS19" s="4"/>
      <c r="AT19" s="2"/>
    </row>
    <row r="20" spans="1:46" ht="14.4" x14ac:dyDescent="0.3">
      <c r="A20" t="s">
        <v>24</v>
      </c>
      <c r="B20" s="2">
        <v>2</v>
      </c>
      <c r="C20" s="5">
        <v>0.9</v>
      </c>
      <c r="D20" s="6">
        <v>6.1991344503745118</v>
      </c>
      <c r="E20" s="1">
        <v>0.877</v>
      </c>
      <c r="F20" s="1">
        <v>0.86599999999999999</v>
      </c>
      <c r="G20" s="1">
        <v>0.91</v>
      </c>
      <c r="H20" s="1">
        <v>0.90900000000000003</v>
      </c>
      <c r="I20" s="1">
        <v>0.74299999999999999</v>
      </c>
      <c r="J20" s="1">
        <v>0.747</v>
      </c>
      <c r="K20" s="1">
        <v>0.70899999999999996</v>
      </c>
      <c r="L20" s="1">
        <v>0.70699999999999996</v>
      </c>
      <c r="N20" s="1">
        <v>6.26</v>
      </c>
      <c r="O20" s="1">
        <v>6.26</v>
      </c>
      <c r="P20" s="1">
        <v>6.26</v>
      </c>
      <c r="Q20" s="1">
        <v>6.26</v>
      </c>
      <c r="R20" s="1">
        <v>6.37</v>
      </c>
      <c r="S20" s="1">
        <v>6.37</v>
      </c>
      <c r="T20" s="1">
        <v>6.37</v>
      </c>
      <c r="U20" s="1">
        <v>6.37</v>
      </c>
      <c r="W20" s="1">
        <v>0.86899999999999999</v>
      </c>
      <c r="X20" s="1">
        <v>0.86499999999999999</v>
      </c>
      <c r="Y20" s="1">
        <v>0.87</v>
      </c>
      <c r="Z20" s="1">
        <v>0.86299999999999999</v>
      </c>
      <c r="AA20" s="1">
        <v>0.74399999999999999</v>
      </c>
      <c r="AB20" s="1">
        <v>0.749</v>
      </c>
      <c r="AC20" s="1">
        <v>0.72499999999999998</v>
      </c>
      <c r="AD20" s="1">
        <v>0.72299999999999998</v>
      </c>
      <c r="AO20" s="1">
        <f t="shared" si="0"/>
        <v>17.821782178217823</v>
      </c>
      <c r="AP20" s="1">
        <f t="shared" si="1"/>
        <v>5.3547523427041543</v>
      </c>
      <c r="AQ20" s="1">
        <f t="shared" si="2"/>
        <v>22.222222222222229</v>
      </c>
      <c r="AS20" s="4"/>
      <c r="AT20" s="2"/>
    </row>
    <row r="21" spans="1:46" ht="14.4" x14ac:dyDescent="0.3">
      <c r="A21" t="s">
        <v>25</v>
      </c>
      <c r="B21" s="2">
        <v>1</v>
      </c>
      <c r="C21" s="2">
        <v>0.5</v>
      </c>
      <c r="D21" s="6">
        <v>3.2672307307999171</v>
      </c>
      <c r="E21" s="1">
        <v>0.504</v>
      </c>
      <c r="F21" s="1">
        <v>0.503</v>
      </c>
      <c r="G21" s="1">
        <v>0.42499999999999999</v>
      </c>
      <c r="H21" s="1">
        <v>0.48899999999999999</v>
      </c>
      <c r="I21" s="1">
        <v>0.33100000000000002</v>
      </c>
      <c r="J21" s="1">
        <v>0.374</v>
      </c>
      <c r="K21" s="1">
        <v>0.27700000000000002</v>
      </c>
      <c r="L21" s="1">
        <v>0.29799999999999999</v>
      </c>
      <c r="N21" s="1">
        <v>3.39</v>
      </c>
      <c r="O21" s="1">
        <v>3.39</v>
      </c>
      <c r="P21" s="1">
        <v>3.39</v>
      </c>
      <c r="Q21" s="1">
        <v>1.1599999999999999</v>
      </c>
      <c r="R21" s="1">
        <v>3.39</v>
      </c>
      <c r="S21" s="1">
        <v>1.1599999999999999</v>
      </c>
      <c r="T21" s="1">
        <v>3.39</v>
      </c>
      <c r="U21" s="1">
        <v>1.1599999999999999</v>
      </c>
      <c r="W21" s="1">
        <v>0.503</v>
      </c>
      <c r="X21" s="1">
        <v>0.501</v>
      </c>
      <c r="Y21" s="1">
        <v>0.434</v>
      </c>
      <c r="Z21" s="1">
        <v>0.5</v>
      </c>
      <c r="AA21" s="1">
        <v>0.35099999999999998</v>
      </c>
      <c r="AB21" s="1">
        <v>0.377</v>
      </c>
      <c r="AC21" s="1">
        <v>0.29799999999999999</v>
      </c>
      <c r="AD21" s="1">
        <v>0.307</v>
      </c>
      <c r="AO21" s="1">
        <f t="shared" si="0"/>
        <v>23.517382413087937</v>
      </c>
      <c r="AP21" s="1">
        <f t="shared" si="1"/>
        <v>20.320855614973265</v>
      </c>
      <c r="AQ21" s="1">
        <f t="shared" si="2"/>
        <v>39.059304703476485</v>
      </c>
      <c r="AS21" s="4"/>
      <c r="AT21" s="2"/>
    </row>
    <row r="22" spans="1:46" x14ac:dyDescent="0.35">
      <c r="A22" t="s">
        <v>26</v>
      </c>
      <c r="B22" s="2">
        <v>1</v>
      </c>
      <c r="C22" s="2">
        <v>0.5</v>
      </c>
      <c r="D22" s="6">
        <v>4.620562010899401</v>
      </c>
      <c r="E22" s="1">
        <v>0.496</v>
      </c>
      <c r="F22" s="1">
        <v>0.497</v>
      </c>
      <c r="G22" s="1">
        <v>0.46600000000000003</v>
      </c>
      <c r="H22" s="1">
        <v>0.45400000000000001</v>
      </c>
      <c r="I22" s="1">
        <v>0.33</v>
      </c>
      <c r="J22" s="1">
        <v>0.32800000000000001</v>
      </c>
      <c r="K22" s="1">
        <v>0.29099999999999998</v>
      </c>
      <c r="L22" s="1">
        <v>0.28799999999999998</v>
      </c>
      <c r="N22" s="1">
        <v>4.6399999999999997</v>
      </c>
      <c r="O22" s="1">
        <v>4.6399999999999997</v>
      </c>
      <c r="P22" s="1">
        <v>4.6399999999999997</v>
      </c>
      <c r="Q22" s="1">
        <v>4.6399999999999997</v>
      </c>
      <c r="R22" s="1">
        <v>4.62</v>
      </c>
      <c r="S22" s="1">
        <v>4.62</v>
      </c>
      <c r="T22" s="1">
        <v>5.45</v>
      </c>
      <c r="U22" s="1">
        <v>5.45</v>
      </c>
      <c r="W22" s="1">
        <v>0.495</v>
      </c>
      <c r="X22" s="1">
        <v>0.496</v>
      </c>
      <c r="Y22" s="1">
        <v>0.443</v>
      </c>
      <c r="Z22" s="1">
        <v>0.434</v>
      </c>
      <c r="AA22" s="1">
        <v>0.34599999999999997</v>
      </c>
      <c r="AB22" s="1">
        <v>0.34699999999999998</v>
      </c>
      <c r="AC22" s="1">
        <v>0.30499999999999999</v>
      </c>
      <c r="AD22" s="1">
        <v>0.30299999999999999</v>
      </c>
      <c r="AO22" s="1">
        <f t="shared" si="0"/>
        <v>27.753303964757709</v>
      </c>
      <c r="AP22" s="1">
        <f t="shared" si="1"/>
        <v>12.195121951219523</v>
      </c>
      <c r="AQ22" s="1">
        <f t="shared" si="2"/>
        <v>36.56387665198239</v>
      </c>
      <c r="AS22" s="4"/>
      <c r="AT22" s="2"/>
    </row>
    <row r="23" spans="1:46" x14ac:dyDescent="0.35">
      <c r="A23" t="s">
        <v>27</v>
      </c>
      <c r="B23" s="2">
        <v>2</v>
      </c>
      <c r="C23" s="2">
        <v>0.4</v>
      </c>
      <c r="D23" s="6">
        <v>2.9223000048979726</v>
      </c>
      <c r="E23" s="1">
        <v>0.40300000000000002</v>
      </c>
      <c r="F23" s="1">
        <v>0.39700000000000002</v>
      </c>
      <c r="G23" s="1">
        <v>0.38300000000000001</v>
      </c>
      <c r="H23" s="1">
        <v>0.38800000000000001</v>
      </c>
      <c r="I23" s="1">
        <v>0.36499999999999999</v>
      </c>
      <c r="J23" s="1">
        <v>0.372</v>
      </c>
      <c r="K23" s="1">
        <v>0.35299999999999998</v>
      </c>
      <c r="L23" s="1">
        <v>0.35799999999999998</v>
      </c>
      <c r="N23" s="1">
        <v>2.78</v>
      </c>
      <c r="O23" s="1">
        <v>2.78</v>
      </c>
      <c r="P23" s="1">
        <v>2.95</v>
      </c>
      <c r="Q23" s="1">
        <v>1.1599999999999999</v>
      </c>
      <c r="R23" s="1">
        <v>2.95</v>
      </c>
      <c r="S23" s="1">
        <v>1.1599999999999999</v>
      </c>
      <c r="T23" s="1">
        <v>2.95</v>
      </c>
      <c r="U23" s="1">
        <v>2.95</v>
      </c>
      <c r="W23" s="1">
        <v>0.39700000000000002</v>
      </c>
      <c r="X23" s="1">
        <v>0.39600000000000002</v>
      </c>
      <c r="Y23" s="1">
        <v>0.377</v>
      </c>
      <c r="Z23" s="1">
        <v>0.38300000000000001</v>
      </c>
      <c r="AA23" s="1">
        <v>0.36299999999999999</v>
      </c>
      <c r="AB23" s="1">
        <v>0.36899999999999999</v>
      </c>
      <c r="AC23" s="1">
        <v>0.35099999999999998</v>
      </c>
      <c r="AD23" s="1">
        <v>0.35399999999999998</v>
      </c>
      <c r="AO23" s="1">
        <f t="shared" si="0"/>
        <v>4.1237113402061887</v>
      </c>
      <c r="AP23" s="1">
        <f t="shared" si="1"/>
        <v>3.7634408602150571</v>
      </c>
      <c r="AQ23" s="1">
        <f t="shared" si="2"/>
        <v>7.7319587628866042</v>
      </c>
      <c r="AS23" s="4"/>
      <c r="AT23" s="2"/>
    </row>
    <row r="24" spans="1:46" x14ac:dyDescent="0.35">
      <c r="A24" t="s">
        <v>28</v>
      </c>
      <c r="B24" s="2">
        <v>2</v>
      </c>
      <c r="C24" s="2">
        <v>0.4</v>
      </c>
      <c r="D24" s="6">
        <v>4.1327563002496746</v>
      </c>
      <c r="E24" s="1">
        <v>0.40200000000000002</v>
      </c>
      <c r="F24" s="1">
        <v>0.40400000000000003</v>
      </c>
      <c r="G24" s="1">
        <v>0.40300000000000002</v>
      </c>
      <c r="H24" s="1">
        <v>0.40400000000000003</v>
      </c>
      <c r="I24" s="1">
        <v>0.38400000000000001</v>
      </c>
      <c r="J24" s="1">
        <v>0.38500000000000001</v>
      </c>
      <c r="K24" s="1">
        <v>0.36899999999999999</v>
      </c>
      <c r="L24" s="1">
        <v>0.36699999999999999</v>
      </c>
      <c r="N24" s="1">
        <v>4.09</v>
      </c>
      <c r="O24" s="1">
        <v>4.09</v>
      </c>
      <c r="P24" s="1">
        <v>4.09</v>
      </c>
      <c r="Q24" s="1">
        <v>4.09</v>
      </c>
      <c r="R24" s="1">
        <v>4.09</v>
      </c>
      <c r="S24" s="1">
        <v>4.09</v>
      </c>
      <c r="T24" s="1">
        <v>4.09</v>
      </c>
      <c r="U24" s="1">
        <v>4.09</v>
      </c>
      <c r="W24" s="1">
        <v>0.39900000000000002</v>
      </c>
      <c r="X24" s="1">
        <v>0.40100000000000002</v>
      </c>
      <c r="Y24" s="1">
        <v>0.4</v>
      </c>
      <c r="Z24" s="1">
        <v>0.40100000000000002</v>
      </c>
      <c r="AA24" s="1">
        <v>0.38600000000000001</v>
      </c>
      <c r="AB24" s="1">
        <v>0.38700000000000001</v>
      </c>
      <c r="AC24" s="1">
        <v>0.374</v>
      </c>
      <c r="AD24" s="1">
        <v>0.372</v>
      </c>
      <c r="AO24" s="1">
        <f t="shared" si="0"/>
        <v>4.7029702970297071</v>
      </c>
      <c r="AP24" s="1">
        <f t="shared" si="1"/>
        <v>4.6753246753246795</v>
      </c>
      <c r="AQ24" s="1">
        <f t="shared" si="2"/>
        <v>9.1584158415841657</v>
      </c>
      <c r="AS24" s="4"/>
      <c r="AT24" s="2"/>
    </row>
    <row r="25" spans="1:46" x14ac:dyDescent="0.35">
      <c r="A25" t="s">
        <v>29</v>
      </c>
      <c r="B25" s="2">
        <v>1</v>
      </c>
      <c r="C25" s="2">
        <v>0.4</v>
      </c>
      <c r="D25" s="6">
        <v>2.9223000048979726</v>
      </c>
      <c r="E25" s="1">
        <v>0.39400000000000002</v>
      </c>
      <c r="F25" s="1">
        <v>0.39300000000000002</v>
      </c>
      <c r="G25" s="1">
        <v>0.34599999999999997</v>
      </c>
      <c r="H25" s="1">
        <v>0.35599999999999998</v>
      </c>
      <c r="I25" s="1">
        <v>0.3</v>
      </c>
      <c r="J25" s="1">
        <v>0.32600000000000001</v>
      </c>
      <c r="K25" s="1">
        <v>0.27300000000000002</v>
      </c>
      <c r="L25" s="1">
        <v>0.30399999999999999</v>
      </c>
      <c r="N25" s="1">
        <v>2.81</v>
      </c>
      <c r="O25" s="1">
        <v>2.81</v>
      </c>
      <c r="P25" s="1">
        <v>2.81</v>
      </c>
      <c r="Q25" s="1">
        <v>1.1599999999999999</v>
      </c>
      <c r="R25" s="1">
        <v>2.81</v>
      </c>
      <c r="S25" s="1">
        <v>1.1599999999999999</v>
      </c>
      <c r="T25" s="1">
        <v>2.94</v>
      </c>
      <c r="U25" s="1">
        <v>1.1599999999999999</v>
      </c>
      <c r="W25" s="1">
        <v>0.39500000000000002</v>
      </c>
      <c r="X25" s="1">
        <v>0.39400000000000002</v>
      </c>
      <c r="Y25" s="1">
        <v>0.35499999999999998</v>
      </c>
      <c r="Z25" s="1">
        <v>0.36299999999999999</v>
      </c>
      <c r="AA25" s="1">
        <v>0.314</v>
      </c>
      <c r="AB25" s="1">
        <v>0.32900000000000001</v>
      </c>
      <c r="AC25" s="1">
        <v>0.28000000000000003</v>
      </c>
      <c r="AD25" s="1">
        <v>0.30199999999999999</v>
      </c>
      <c r="AO25" s="1">
        <f t="shared" si="0"/>
        <v>8.426966292134825</v>
      </c>
      <c r="AP25" s="1">
        <f t="shared" si="1"/>
        <v>6.7484662576687171</v>
      </c>
      <c r="AQ25" s="1">
        <f t="shared" si="2"/>
        <v>14.606741573033707</v>
      </c>
      <c r="AS25" s="4"/>
      <c r="AT25" s="2"/>
    </row>
    <row r="26" spans="1:46" x14ac:dyDescent="0.35">
      <c r="A26" t="s">
        <v>30</v>
      </c>
      <c r="B26" s="2">
        <v>2</v>
      </c>
      <c r="C26" s="5">
        <v>0.2</v>
      </c>
      <c r="D26" s="6">
        <v>2.0663781501248373</v>
      </c>
      <c r="E26" s="1">
        <v>0.39400000000000002</v>
      </c>
      <c r="F26" s="1">
        <v>0.39300000000000002</v>
      </c>
      <c r="G26" s="1">
        <v>0.34599999999999997</v>
      </c>
      <c r="H26" s="1">
        <v>0.35599999999999998</v>
      </c>
      <c r="I26" s="1">
        <v>0.55000000000000004</v>
      </c>
      <c r="J26" s="1">
        <v>0.54800000000000004</v>
      </c>
      <c r="K26" s="1">
        <v>0.27300000000000002</v>
      </c>
      <c r="L26" s="1">
        <v>0.30399999999999999</v>
      </c>
      <c r="N26" s="1">
        <v>2.81</v>
      </c>
      <c r="O26" s="1">
        <v>2.81</v>
      </c>
      <c r="P26" s="1">
        <v>2.81</v>
      </c>
      <c r="Q26" s="1">
        <v>1.1599999999999999</v>
      </c>
      <c r="R26" s="1">
        <v>3.66</v>
      </c>
      <c r="S26" s="1">
        <v>3.66</v>
      </c>
      <c r="T26" s="1">
        <v>2.94</v>
      </c>
      <c r="U26" s="1">
        <v>1.1599999999999999</v>
      </c>
      <c r="W26" s="1">
        <v>0.39500000000000002</v>
      </c>
      <c r="X26" s="1">
        <v>0.39400000000000002</v>
      </c>
      <c r="Y26" s="1">
        <v>0.35499999999999998</v>
      </c>
      <c r="Z26" s="1">
        <v>0.36299999999999999</v>
      </c>
      <c r="AA26" s="1">
        <v>0.54900000000000004</v>
      </c>
      <c r="AB26" s="1">
        <v>0.54900000000000004</v>
      </c>
      <c r="AC26" s="1">
        <v>0.28000000000000003</v>
      </c>
      <c r="AD26" s="1">
        <v>0.30199999999999999</v>
      </c>
      <c r="AO26" s="1">
        <f t="shared" si="0"/>
        <v>-53.932584269662939</v>
      </c>
      <c r="AP26" s="1">
        <f t="shared" si="1"/>
        <v>44.525547445255484</v>
      </c>
      <c r="AQ26" s="1">
        <f t="shared" si="2"/>
        <v>14.606741573033707</v>
      </c>
      <c r="AS26" s="4"/>
      <c r="AT26" s="2"/>
    </row>
    <row r="27" spans="1:46" x14ac:dyDescent="0.35">
      <c r="A27" t="s">
        <v>31</v>
      </c>
      <c r="B27" s="2">
        <v>2</v>
      </c>
      <c r="C27" s="5">
        <v>0.6</v>
      </c>
      <c r="D27" s="6">
        <v>3.5790719436664071</v>
      </c>
      <c r="E27" s="1">
        <v>0.59299999999999997</v>
      </c>
      <c r="F27" s="1">
        <v>0.59499999999999997</v>
      </c>
      <c r="G27" s="1">
        <v>0.58099999999999996</v>
      </c>
      <c r="H27" s="1">
        <v>0.57999999999999996</v>
      </c>
      <c r="I27" s="1">
        <v>0.55000000000000004</v>
      </c>
      <c r="J27" s="1">
        <v>0.54800000000000004</v>
      </c>
      <c r="K27" s="1">
        <v>0.52500000000000002</v>
      </c>
      <c r="L27" s="1">
        <v>0.51800000000000002</v>
      </c>
      <c r="N27" s="1">
        <v>3.67</v>
      </c>
      <c r="O27" s="1">
        <v>3.67</v>
      </c>
      <c r="P27" s="1">
        <v>3.66</v>
      </c>
      <c r="Q27" s="1">
        <v>3.66</v>
      </c>
      <c r="R27" s="1">
        <v>3.66</v>
      </c>
      <c r="S27" s="1">
        <v>3.66</v>
      </c>
      <c r="T27" s="1">
        <v>3.66</v>
      </c>
      <c r="U27" s="1">
        <v>3.66</v>
      </c>
      <c r="W27" s="1">
        <v>0.58699999999999997</v>
      </c>
      <c r="X27" s="1">
        <v>0.58799999999999997</v>
      </c>
      <c r="Y27" s="1">
        <v>0.57299999999999995</v>
      </c>
      <c r="Z27" s="1">
        <v>0.57299999999999995</v>
      </c>
      <c r="AA27" s="1">
        <v>0.54900000000000004</v>
      </c>
      <c r="AB27" s="1">
        <v>0.54900000000000004</v>
      </c>
      <c r="AC27" s="1">
        <v>0.52800000000000002</v>
      </c>
      <c r="AD27" s="1">
        <v>0.52300000000000002</v>
      </c>
      <c r="AO27" s="1">
        <f t="shared" si="0"/>
        <v>5.517241379310331</v>
      </c>
      <c r="AP27" s="1">
        <f t="shared" si="1"/>
        <v>5.4744525547445297</v>
      </c>
      <c r="AQ27" s="1">
        <f t="shared" si="2"/>
        <v>10.689655172413783</v>
      </c>
      <c r="AS27" s="4"/>
      <c r="AT27" s="2"/>
    </row>
    <row r="28" spans="1:46" x14ac:dyDescent="0.35">
      <c r="A28" t="s">
        <v>32</v>
      </c>
      <c r="B28" s="2">
        <v>1</v>
      </c>
      <c r="C28" s="5">
        <v>0.8</v>
      </c>
      <c r="D28" s="6">
        <v>4.1327563002496746</v>
      </c>
      <c r="E28" s="1">
        <v>0.76900000000000002</v>
      </c>
      <c r="F28" s="1">
        <v>0.77700000000000002</v>
      </c>
      <c r="G28" s="1">
        <v>0.748</v>
      </c>
      <c r="H28" s="1">
        <v>0.745</v>
      </c>
      <c r="I28" s="1">
        <v>0.68</v>
      </c>
      <c r="J28" s="1">
        <v>0.68300000000000005</v>
      </c>
      <c r="K28" s="1">
        <v>0.66100000000000003</v>
      </c>
      <c r="L28" s="1">
        <v>0.65200000000000002</v>
      </c>
      <c r="N28" s="1">
        <v>4.0999999999999996</v>
      </c>
      <c r="O28" s="1">
        <v>4.0999999999999996</v>
      </c>
      <c r="P28" s="1">
        <v>4.0999999999999996</v>
      </c>
      <c r="Q28" s="1">
        <v>4.0999999999999996</v>
      </c>
      <c r="R28" s="1">
        <v>4.41</v>
      </c>
      <c r="S28" s="1">
        <v>4.2699999999999996</v>
      </c>
      <c r="T28" s="1">
        <v>4.2</v>
      </c>
      <c r="U28" s="1">
        <v>4.2</v>
      </c>
      <c r="W28" s="1">
        <v>0.78100000000000003</v>
      </c>
      <c r="X28" s="1">
        <v>0.78400000000000003</v>
      </c>
      <c r="Y28" s="1">
        <v>0.74099999999999999</v>
      </c>
      <c r="Z28" s="1">
        <v>0.74399999999999999</v>
      </c>
      <c r="AA28" s="1">
        <v>0.7</v>
      </c>
      <c r="AB28" s="1">
        <v>0.70499999999999996</v>
      </c>
      <c r="AC28" s="1">
        <v>0.68</v>
      </c>
      <c r="AD28" s="1">
        <v>0.67300000000000004</v>
      </c>
      <c r="AO28" s="1">
        <f t="shared" si="0"/>
        <v>8.3221476510067038</v>
      </c>
      <c r="AP28" s="1">
        <f t="shared" si="1"/>
        <v>4.5387994143484667</v>
      </c>
      <c r="AQ28" s="1">
        <f t="shared" si="2"/>
        <v>12.483221476510064</v>
      </c>
      <c r="AS28" s="4"/>
      <c r="AT28" s="2"/>
    </row>
  </sheetData>
  <sortState ref="AS4:AV28">
    <sortCondition ref="AS4:AS28"/>
    <sortCondition ref="AT4:AT2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workbookViewId="0">
      <selection activeCell="A5" sqref="A5"/>
    </sheetView>
  </sheetViews>
  <sheetFormatPr defaultColWidth="9.08984375" defaultRowHeight="14.5" x14ac:dyDescent="0.35"/>
  <cols>
    <col min="1" max="1" width="17.36328125" style="10" customWidth="1"/>
    <col min="2" max="2" width="22.1796875" style="10" customWidth="1"/>
    <col min="3" max="3" width="20.1796875" style="10" customWidth="1"/>
    <col min="4" max="4" width="9.08984375" style="10"/>
    <col min="5" max="5" width="9.08984375" style="10" customWidth="1"/>
    <col min="6" max="7" width="9.08984375" style="10"/>
    <col min="8" max="16" width="0" style="10" hidden="1" customWidth="1"/>
    <col min="17" max="18" width="9.08984375" style="10"/>
    <col min="19" max="19" width="7" style="10" customWidth="1"/>
    <col min="20" max="20" width="9.6328125" style="10" customWidth="1"/>
    <col min="21" max="21" width="8.90625" style="10" hidden="1" customWidth="1"/>
    <col min="22" max="22" width="11.90625" style="10" hidden="1" customWidth="1"/>
    <col min="23" max="23" width="9" style="10" customWidth="1"/>
    <col min="24" max="24" width="10.54296875" style="10" customWidth="1"/>
    <col min="25" max="31" width="9.08984375" style="10"/>
    <col min="32" max="32" width="10.26953125" style="10" customWidth="1"/>
    <col min="33" max="33" width="9.08984375" style="10"/>
    <col min="34" max="36" width="15.81640625" style="10" customWidth="1"/>
    <col min="37" max="16384" width="9.08984375" style="10"/>
  </cols>
  <sheetData>
    <row r="1" spans="1:36" x14ac:dyDescent="0.35">
      <c r="A1" s="17" t="s">
        <v>74</v>
      </c>
      <c r="B1" s="17"/>
      <c r="C1" s="17"/>
      <c r="D1" s="17"/>
      <c r="E1" s="17"/>
      <c r="F1" s="17"/>
    </row>
    <row r="2" spans="1:36" x14ac:dyDescent="0.35">
      <c r="A2" s="17"/>
      <c r="B2" s="17"/>
      <c r="C2" s="17"/>
      <c r="D2" s="17"/>
      <c r="E2" s="17"/>
      <c r="F2" s="17"/>
      <c r="X2" s="10">
        <v>0.7</v>
      </c>
      <c r="Y2" s="10" t="s">
        <v>47</v>
      </c>
      <c r="Z2" s="13">
        <v>9.9999999999999995E-7</v>
      </c>
      <c r="AA2" s="10" t="s">
        <v>71</v>
      </c>
    </row>
    <row r="3" spans="1:36" ht="31" customHeight="1" x14ac:dyDescent="0.35">
      <c r="A3" s="17"/>
      <c r="B3" s="17"/>
      <c r="C3" s="17"/>
      <c r="D3" s="17"/>
      <c r="E3" s="17"/>
      <c r="F3" s="17"/>
      <c r="T3" s="11"/>
      <c r="X3" s="10">
        <v>2.8571428571428574E-2</v>
      </c>
      <c r="Y3" s="10" t="s">
        <v>48</v>
      </c>
    </row>
    <row r="4" spans="1:36" x14ac:dyDescent="0.35">
      <c r="X4" s="10">
        <v>1.25E-3</v>
      </c>
      <c r="Y4" s="10" t="s">
        <v>49</v>
      </c>
    </row>
    <row r="5" spans="1:36" ht="43.5" x14ac:dyDescent="0.35">
      <c r="C5" s="2"/>
      <c r="I5" s="10" t="s">
        <v>36</v>
      </c>
      <c r="R5" s="14"/>
      <c r="AH5" s="12" t="s">
        <v>55</v>
      </c>
      <c r="AI5" s="12" t="s">
        <v>56</v>
      </c>
      <c r="AJ5" s="12" t="s">
        <v>57</v>
      </c>
    </row>
    <row r="6" spans="1:36" x14ac:dyDescent="0.35">
      <c r="C6" s="2"/>
      <c r="D6" s="10" t="s">
        <v>34</v>
      </c>
      <c r="E6" s="10" t="s">
        <v>58</v>
      </c>
      <c r="F6" s="10" t="s">
        <v>59</v>
      </c>
      <c r="G6" s="10" t="s">
        <v>50</v>
      </c>
      <c r="I6" s="10" t="s">
        <v>0</v>
      </c>
      <c r="J6" s="10" t="s">
        <v>1</v>
      </c>
      <c r="K6" s="10" t="s">
        <v>2</v>
      </c>
      <c r="L6" s="10" t="s">
        <v>3</v>
      </c>
      <c r="M6" s="10" t="s">
        <v>4</v>
      </c>
      <c r="N6" s="10" t="s">
        <v>5</v>
      </c>
      <c r="O6" s="10" t="s">
        <v>6</v>
      </c>
      <c r="P6" s="10" t="s">
        <v>7</v>
      </c>
      <c r="R6" s="10" t="s">
        <v>54</v>
      </c>
      <c r="AA6" s="10" t="s">
        <v>70</v>
      </c>
      <c r="AH6" s="13"/>
      <c r="AI6" s="13"/>
      <c r="AJ6" s="13"/>
    </row>
    <row r="7" spans="1:36" ht="72.5" x14ac:dyDescent="0.35">
      <c r="A7" s="15" t="s">
        <v>72</v>
      </c>
      <c r="B7" s="16" t="s">
        <v>73</v>
      </c>
      <c r="C7" s="2" t="s">
        <v>62</v>
      </c>
      <c r="F7" s="10" t="s">
        <v>60</v>
      </c>
      <c r="G7" s="10" t="s">
        <v>61</v>
      </c>
      <c r="R7" s="10" t="s">
        <v>40</v>
      </c>
      <c r="S7" s="10" t="s">
        <v>45</v>
      </c>
      <c r="T7" s="11" t="s">
        <v>46</v>
      </c>
      <c r="U7" s="10" t="s">
        <v>42</v>
      </c>
      <c r="V7" s="10" t="s">
        <v>43</v>
      </c>
      <c r="W7" s="10" t="s">
        <v>44</v>
      </c>
      <c r="X7" s="10" t="s">
        <v>69</v>
      </c>
      <c r="Y7" s="10" t="s">
        <v>67</v>
      </c>
      <c r="Z7" s="10" t="s">
        <v>66</v>
      </c>
      <c r="AA7" s="10" t="s">
        <v>51</v>
      </c>
      <c r="AB7" s="10" t="s">
        <v>52</v>
      </c>
      <c r="AC7" s="10" t="s">
        <v>53</v>
      </c>
      <c r="AD7" s="12" t="s">
        <v>68</v>
      </c>
      <c r="AE7" s="10" t="s">
        <v>67</v>
      </c>
      <c r="AF7" s="10" t="s">
        <v>66</v>
      </c>
      <c r="AG7" s="12" t="s">
        <v>65</v>
      </c>
      <c r="AH7" s="12" t="s">
        <v>55</v>
      </c>
      <c r="AI7" s="12" t="s">
        <v>56</v>
      </c>
      <c r="AJ7" s="12" t="s">
        <v>57</v>
      </c>
    </row>
    <row r="8" spans="1:36" x14ac:dyDescent="0.35">
      <c r="A8" s="10" t="s">
        <v>8</v>
      </c>
      <c r="B8" s="10" t="s">
        <v>63</v>
      </c>
      <c r="C8" s="2">
        <v>2</v>
      </c>
      <c r="D8" s="6">
        <v>1.4611500024489863</v>
      </c>
      <c r="E8" s="14">
        <v>0.111</v>
      </c>
      <c r="F8" s="14">
        <v>0.11799999999999999</v>
      </c>
      <c r="G8" s="14">
        <v>0.107</v>
      </c>
      <c r="Q8" s="10">
        <v>8.3000000000000004E-2</v>
      </c>
      <c r="R8" s="14">
        <f t="shared" ref="R8:R25" si="0">100*(F8-G8)/F8</f>
        <v>9.322033898305083</v>
      </c>
      <c r="S8" s="8">
        <v>3.51</v>
      </c>
      <c r="T8" s="7">
        <f t="shared" ref="T8:T25" si="1">E8*PI()/D8/SINH(2*PI()*C8/S8)</f>
        <v>1.3313758906721779E-2</v>
      </c>
      <c r="U8" s="7" t="e">
        <f>E8/#REF!</f>
        <v>#REF!</v>
      </c>
      <c r="V8" s="9" t="e">
        <f>(U8-1)/40</f>
        <v>#REF!</v>
      </c>
      <c r="W8" s="7">
        <f>2*PI()/S8</f>
        <v>1.7900812840967484</v>
      </c>
      <c r="X8" s="13">
        <f t="shared" ref="X8:X25" si="2">$X$4*Q8/(2*$X$3^2)</f>
        <v>6.3546874999999989E-2</v>
      </c>
      <c r="Y8" s="13">
        <f t="shared" ref="Y8:Y25" si="3">T8*$X$4/$Z$2</f>
        <v>16.642198633402227</v>
      </c>
      <c r="Z8" s="13">
        <f>0.048763+POWER(356.25/Y8,0.93434)</f>
        <v>17.554509753259158</v>
      </c>
      <c r="AA8" s="10">
        <f t="shared" ref="AA8:AA21" si="4">1/(SINH(W8*C8)*(SINH(2*W8*C8)+2*W8*C8))</f>
        <v>8.5715358862628499E-5</v>
      </c>
      <c r="AB8" s="10">
        <f t="shared" ref="AB8:AB21" si="5">POWER(SINH(W8*$X$2),3)+3*SINH(W8*$X$2)</f>
        <v>8.9785134645336164</v>
      </c>
      <c r="AC8" s="10">
        <f t="shared" ref="AC8:AC25" si="6">($X$4/$X$3^2)*Q8*W8</f>
        <v>0.22750814320067109</v>
      </c>
      <c r="AD8" s="13">
        <f t="shared" ref="AD8:AD25" si="7">1/(3*SQRT(PI()))*AF8*AA8*AB8*AC8</f>
        <v>2.2478834074291009E-3</v>
      </c>
      <c r="AE8" s="13">
        <f t="shared" ref="AE8:AE21" si="8">T8*$X$4/$Z$2</f>
        <v>16.642198633402227</v>
      </c>
      <c r="AF8" s="13">
        <f>0.15878+POWER((227.3/AE8),1.6146)</f>
        <v>68.266862073290625</v>
      </c>
      <c r="AG8" s="13">
        <f>(AD8*40*100)/(1+AD8*40)</f>
        <v>8.2497542059219828</v>
      </c>
      <c r="AH8" s="13">
        <f>0.06+POWER((153/AE8),1.45)</f>
        <v>25.008650428910641</v>
      </c>
      <c r="AI8" s="13">
        <f t="shared" ref="AI8:AI21" si="9">1/(3*SQRT(PI()))*AH8*AA8*AB8*AC8</f>
        <v>8.2348197403579759E-4</v>
      </c>
      <c r="AJ8" s="13">
        <f t="shared" ref="AJ8:AJ21" si="10">(AI8*40*100)/(1+AI8*40)</f>
        <v>3.1888882175678979</v>
      </c>
    </row>
    <row r="9" spans="1:36" x14ac:dyDescent="0.35">
      <c r="A9" s="10" t="s">
        <v>9</v>
      </c>
      <c r="B9" s="10" t="s">
        <v>63</v>
      </c>
      <c r="C9" s="2">
        <v>2</v>
      </c>
      <c r="D9" s="6">
        <v>2.0663781501248373</v>
      </c>
      <c r="E9" s="14">
        <v>0.19800000000000001</v>
      </c>
      <c r="F9" s="14">
        <v>0.20399999999999999</v>
      </c>
      <c r="G9" s="14">
        <v>0.18</v>
      </c>
      <c r="Q9" s="10">
        <v>0.14899999999999999</v>
      </c>
      <c r="R9" s="14">
        <f t="shared" si="0"/>
        <v>11.764705882352938</v>
      </c>
      <c r="S9" s="8">
        <v>6.59</v>
      </c>
      <c r="T9" s="7">
        <f t="shared" si="1"/>
        <v>9.1448306739065816E-2</v>
      </c>
      <c r="U9" s="7" t="e">
        <f>E9/#REF!</f>
        <v>#REF!</v>
      </c>
      <c r="V9" s="9" t="e">
        <f t="shared" ref="V9:V25" si="11">(U9-1)/40</f>
        <v>#REF!</v>
      </c>
      <c r="W9" s="7">
        <f t="shared" ref="W9:W25" si="12">2*PI()/S9</f>
        <v>0.95344238348703891</v>
      </c>
      <c r="X9" s="13">
        <f t="shared" si="2"/>
        <v>0.11407812499999997</v>
      </c>
      <c r="Y9" s="13">
        <f t="shared" si="3"/>
        <v>114.31038342383228</v>
      </c>
      <c r="Z9" s="13">
        <f t="shared" ref="Z9:Z21" si="13">0.048763+POWER(356.25/Y9,0.93434)</f>
        <v>2.9411398203688957</v>
      </c>
      <c r="AA9" s="10">
        <f t="shared" si="4"/>
        <v>1.147962755684049E-2</v>
      </c>
      <c r="AB9" s="10">
        <f t="shared" si="5"/>
        <v>2.5244780472446502</v>
      </c>
      <c r="AC9" s="10">
        <f t="shared" si="6"/>
        <v>0.21753383880746469</v>
      </c>
      <c r="AD9" s="13">
        <f t="shared" si="7"/>
        <v>3.7849967319156636E-3</v>
      </c>
      <c r="AE9" s="13">
        <f t="shared" si="8"/>
        <v>114.31038342383228</v>
      </c>
      <c r="AF9" s="13">
        <f t="shared" ref="AF9:AF21" si="14">0.15878+POWER((227.3/AE9),1.6146)</f>
        <v>3.1925336203304324</v>
      </c>
      <c r="AG9" s="13">
        <f t="shared" ref="AG9:AG25" si="15">(AD9*40*100)/(1+AD9*40)</f>
        <v>13.149199797264556</v>
      </c>
      <c r="AH9" s="13">
        <f t="shared" ref="AH9:AH21" si="16">0.06+POWER((153/AE9),1.45)</f>
        <v>1.5860836396875515</v>
      </c>
      <c r="AI9" s="13">
        <f t="shared" si="9"/>
        <v>1.8804254259164011E-3</v>
      </c>
      <c r="AJ9" s="13">
        <f t="shared" si="10"/>
        <v>6.9955195876602998</v>
      </c>
    </row>
    <row r="10" spans="1:36" x14ac:dyDescent="0.35">
      <c r="A10" s="10" t="s">
        <v>10</v>
      </c>
      <c r="B10" s="10" t="s">
        <v>63</v>
      </c>
      <c r="C10" s="2">
        <v>2</v>
      </c>
      <c r="D10" s="6">
        <v>2.9223000048979726</v>
      </c>
      <c r="E10" s="14">
        <v>0.20300000000000001</v>
      </c>
      <c r="F10" s="14">
        <v>0.19800000000000001</v>
      </c>
      <c r="G10" s="14">
        <v>0.17100000000000001</v>
      </c>
      <c r="Q10" s="10">
        <v>0.151</v>
      </c>
      <c r="R10" s="14">
        <f t="shared" si="0"/>
        <v>13.636363636363635</v>
      </c>
      <c r="S10" s="8">
        <v>10.8</v>
      </c>
      <c r="T10" s="7">
        <f t="shared" si="1"/>
        <v>0.15108339754827538</v>
      </c>
      <c r="U10" s="7" t="e">
        <f>E10/#REF!</f>
        <v>#REF!</v>
      </c>
      <c r="V10" s="9" t="e">
        <f t="shared" si="11"/>
        <v>#REF!</v>
      </c>
      <c r="W10" s="7">
        <f t="shared" si="12"/>
        <v>0.58177641733144314</v>
      </c>
      <c r="X10" s="13">
        <f t="shared" si="2"/>
        <v>0.11560937499999999</v>
      </c>
      <c r="Y10" s="13">
        <f t="shared" si="3"/>
        <v>188.85424693534424</v>
      </c>
      <c r="Z10" s="13">
        <f t="shared" si="13"/>
        <v>1.8581454566611089</v>
      </c>
      <c r="AA10" s="10">
        <f t="shared" si="4"/>
        <v>9.3523557360016094E-2</v>
      </c>
      <c r="AB10" s="10">
        <f t="shared" si="5"/>
        <v>1.3291281129160695</v>
      </c>
      <c r="AC10" s="10">
        <f t="shared" si="6"/>
        <v>0.13451761599485459</v>
      </c>
      <c r="AD10" s="13">
        <f t="shared" si="7"/>
        <v>4.7406354066608664E-3</v>
      </c>
      <c r="AE10" s="13">
        <f t="shared" si="8"/>
        <v>188.85424693534424</v>
      </c>
      <c r="AF10" s="13">
        <f t="shared" si="14"/>
        <v>1.5075291663536714</v>
      </c>
      <c r="AG10" s="13">
        <f t="shared" si="15"/>
        <v>15.9399264401699</v>
      </c>
      <c r="AH10" s="13">
        <f t="shared" si="16"/>
        <v>0.79691734545020254</v>
      </c>
      <c r="AI10" s="13">
        <f t="shared" si="9"/>
        <v>2.5060175738829539E-3</v>
      </c>
      <c r="AJ10" s="13">
        <f t="shared" si="10"/>
        <v>9.1107975451249086</v>
      </c>
    </row>
    <row r="11" spans="1:36" x14ac:dyDescent="0.35">
      <c r="A11" s="10" t="s">
        <v>11</v>
      </c>
      <c r="B11" s="10" t="s">
        <v>63</v>
      </c>
      <c r="C11" s="2">
        <v>2</v>
      </c>
      <c r="D11" s="6">
        <v>2.9223000048979726</v>
      </c>
      <c r="E11" s="14">
        <v>0.20200000000000001</v>
      </c>
      <c r="F11" s="14">
        <v>0.19700000000000001</v>
      </c>
      <c r="G11" s="14">
        <v>0.17100000000000001</v>
      </c>
      <c r="Q11" s="10">
        <v>0.15</v>
      </c>
      <c r="R11" s="14">
        <f t="shared" si="0"/>
        <v>13.197969543147206</v>
      </c>
      <c r="S11" s="8">
        <v>10.8</v>
      </c>
      <c r="T11" s="7">
        <f t="shared" si="1"/>
        <v>0.15033914435838239</v>
      </c>
      <c r="U11" s="7" t="e">
        <f>E11/#REF!</f>
        <v>#REF!</v>
      </c>
      <c r="V11" s="9" t="e">
        <f t="shared" si="11"/>
        <v>#REF!</v>
      </c>
      <c r="W11" s="7">
        <f t="shared" si="12"/>
        <v>0.58177641733144314</v>
      </c>
      <c r="X11" s="13">
        <f t="shared" si="2"/>
        <v>0.11484374999999998</v>
      </c>
      <c r="Y11" s="13">
        <f t="shared" si="3"/>
        <v>187.92393044797799</v>
      </c>
      <c r="Z11" s="13">
        <f t="shared" si="13"/>
        <v>1.8665132988673441</v>
      </c>
      <c r="AA11" s="10">
        <f t="shared" si="4"/>
        <v>9.3523557360016094E-2</v>
      </c>
      <c r="AB11" s="10">
        <f t="shared" si="5"/>
        <v>1.3291281129160695</v>
      </c>
      <c r="AC11" s="10">
        <f t="shared" si="6"/>
        <v>0.13362677085581581</v>
      </c>
      <c r="AD11" s="13">
        <f t="shared" si="7"/>
        <v>4.7429683994323719E-3</v>
      </c>
      <c r="AE11" s="13">
        <f t="shared" si="8"/>
        <v>187.92393044797799</v>
      </c>
      <c r="AF11" s="13">
        <f t="shared" si="14"/>
        <v>1.5183262019629218</v>
      </c>
      <c r="AG11" s="13">
        <f t="shared" si="15"/>
        <v>15.946519983267335</v>
      </c>
      <c r="AH11" s="13">
        <f t="shared" si="16"/>
        <v>0.8022129853870108</v>
      </c>
      <c r="AI11" s="13">
        <f t="shared" si="9"/>
        <v>2.5059640243222329E-3</v>
      </c>
      <c r="AJ11" s="13">
        <f t="shared" si="10"/>
        <v>9.1106205988865767</v>
      </c>
    </row>
    <row r="12" spans="1:36" x14ac:dyDescent="0.35">
      <c r="A12" s="10" t="s">
        <v>12</v>
      </c>
      <c r="B12" s="10" t="s">
        <v>63</v>
      </c>
      <c r="C12" s="2">
        <v>2</v>
      </c>
      <c r="D12" s="6">
        <v>2.5307860417210333</v>
      </c>
      <c r="E12" s="14">
        <v>0.29199999999999998</v>
      </c>
      <c r="F12" s="14">
        <v>0.28699999999999998</v>
      </c>
      <c r="G12" s="14">
        <v>0.253</v>
      </c>
      <c r="Q12" s="10">
        <v>0.22</v>
      </c>
      <c r="R12" s="14">
        <f t="shared" si="0"/>
        <v>11.846689895470377</v>
      </c>
      <c r="S12" s="8">
        <v>8.7200000000000006</v>
      </c>
      <c r="T12" s="7">
        <f t="shared" si="1"/>
        <v>0.18175231628702465</v>
      </c>
      <c r="U12" s="7" t="e">
        <f>E12/#REF!</f>
        <v>#REF!</v>
      </c>
      <c r="V12" s="9" t="e">
        <f t="shared" si="11"/>
        <v>#REF!</v>
      </c>
      <c r="W12" s="7">
        <f t="shared" si="12"/>
        <v>0.72054877375912685</v>
      </c>
      <c r="X12" s="13">
        <f t="shared" si="2"/>
        <v>0.16843749999999999</v>
      </c>
      <c r="Y12" s="13">
        <f t="shared" si="3"/>
        <v>227.19039535878082</v>
      </c>
      <c r="Z12" s="13">
        <f t="shared" si="13"/>
        <v>1.5711926940243228</v>
      </c>
      <c r="AA12" s="10">
        <f t="shared" si="4"/>
        <v>4.2562214458303459E-2</v>
      </c>
      <c r="AB12" s="10">
        <f t="shared" si="5"/>
        <v>1.7237001048258092</v>
      </c>
      <c r="AC12" s="10">
        <f t="shared" si="6"/>
        <v>0.24273486816010584</v>
      </c>
      <c r="AD12" s="13">
        <f t="shared" si="7"/>
        <v>3.8834236431871463E-3</v>
      </c>
      <c r="AE12" s="13">
        <f t="shared" si="8"/>
        <v>227.19039535878082</v>
      </c>
      <c r="AF12" s="13">
        <f t="shared" si="14"/>
        <v>1.1595590553279105</v>
      </c>
      <c r="AG12" s="13">
        <f t="shared" si="15"/>
        <v>13.445163880713102</v>
      </c>
      <c r="AH12" s="13">
        <f t="shared" si="16"/>
        <v>0.62368583581029835</v>
      </c>
      <c r="AI12" s="13">
        <f t="shared" si="9"/>
        <v>2.0887563333475273E-3</v>
      </c>
      <c r="AJ12" s="13">
        <f t="shared" si="10"/>
        <v>7.7107871164102519</v>
      </c>
    </row>
    <row r="13" spans="1:36" x14ac:dyDescent="0.35">
      <c r="A13" s="10" t="s">
        <v>13</v>
      </c>
      <c r="B13" s="10" t="s">
        <v>63</v>
      </c>
      <c r="C13" s="2">
        <v>2</v>
      </c>
      <c r="D13" s="6">
        <v>3.5790719436664071</v>
      </c>
      <c r="E13" s="14">
        <v>0.29399999999999998</v>
      </c>
      <c r="F13" s="14">
        <v>0.29599999999999999</v>
      </c>
      <c r="G13" s="14">
        <v>0.24299999999999999</v>
      </c>
      <c r="Q13" s="10">
        <v>0.223</v>
      </c>
      <c r="R13" s="14">
        <f t="shared" si="0"/>
        <v>17.905405405405403</v>
      </c>
      <c r="S13" s="8">
        <v>14.29</v>
      </c>
      <c r="T13" s="7">
        <f t="shared" si="1"/>
        <v>0.25879194934573946</v>
      </c>
      <c r="U13" s="7" t="e">
        <f>E13/#REF!</f>
        <v>#REF!</v>
      </c>
      <c r="V13" s="9" t="e">
        <f t="shared" si="11"/>
        <v>#REF!</v>
      </c>
      <c r="W13" s="7">
        <f t="shared" si="12"/>
        <v>0.43969106418331605</v>
      </c>
      <c r="X13" s="13">
        <f t="shared" si="2"/>
        <v>0.17073437499999999</v>
      </c>
      <c r="Y13" s="13">
        <f t="shared" si="3"/>
        <v>323.48993668217435</v>
      </c>
      <c r="Z13" s="13">
        <f t="shared" si="13"/>
        <v>1.1430804678145141</v>
      </c>
      <c r="AA13" s="10">
        <f t="shared" si="4"/>
        <v>0.21918343584926364</v>
      </c>
      <c r="AB13" s="10">
        <f t="shared" si="5"/>
        <v>0.96856505664241432</v>
      </c>
      <c r="AC13" s="10">
        <f t="shared" si="6"/>
        <v>0.15014075807284669</v>
      </c>
      <c r="AD13" s="13">
        <f t="shared" si="7"/>
        <v>4.3424276946390731E-3</v>
      </c>
      <c r="AE13" s="13">
        <f t="shared" si="8"/>
        <v>323.48993668217435</v>
      </c>
      <c r="AF13" s="13">
        <f t="shared" si="14"/>
        <v>0.7244253766463542</v>
      </c>
      <c r="AG13" s="13">
        <f t="shared" si="15"/>
        <v>14.799142524367346</v>
      </c>
      <c r="AH13" s="13">
        <f t="shared" si="16"/>
        <v>0.39767930947059327</v>
      </c>
      <c r="AI13" s="13">
        <f t="shared" si="9"/>
        <v>2.3838116425800907E-3</v>
      </c>
      <c r="AJ13" s="13">
        <f t="shared" si="10"/>
        <v>8.7051856538240813</v>
      </c>
    </row>
    <row r="14" spans="1:36" x14ac:dyDescent="0.35">
      <c r="A14" s="10" t="s">
        <v>16</v>
      </c>
      <c r="B14" s="10" t="s">
        <v>63</v>
      </c>
      <c r="C14" s="2">
        <v>2</v>
      </c>
      <c r="D14" s="6">
        <v>2.9223000048979726</v>
      </c>
      <c r="E14" s="14">
        <v>0.39400000000000002</v>
      </c>
      <c r="F14" s="14">
        <v>0.378</v>
      </c>
      <c r="G14" s="14">
        <v>0.32100000000000001</v>
      </c>
      <c r="Q14" s="10">
        <v>0.29899999999999999</v>
      </c>
      <c r="R14" s="14">
        <f t="shared" si="0"/>
        <v>15.079365079365077</v>
      </c>
      <c r="S14" s="8">
        <v>10.8</v>
      </c>
      <c r="T14" s="7">
        <f t="shared" si="1"/>
        <v>0.29323575681783492</v>
      </c>
      <c r="U14" s="7" t="e">
        <f>E14/#REF!</f>
        <v>#REF!</v>
      </c>
      <c r="V14" s="9" t="e">
        <f t="shared" si="11"/>
        <v>#REF!</v>
      </c>
      <c r="W14" s="7">
        <f t="shared" si="12"/>
        <v>0.58177641733144314</v>
      </c>
      <c r="X14" s="13">
        <f t="shared" si="2"/>
        <v>0.22892187499999997</v>
      </c>
      <c r="Y14" s="13">
        <f t="shared" si="3"/>
        <v>366.54469602229369</v>
      </c>
      <c r="Z14" s="13">
        <f t="shared" si="13"/>
        <v>1.0224968851139002</v>
      </c>
      <c r="AA14" s="10">
        <f t="shared" si="4"/>
        <v>9.3523557360016094E-2</v>
      </c>
      <c r="AB14" s="10">
        <f t="shared" si="5"/>
        <v>1.3291281129160695</v>
      </c>
      <c r="AC14" s="10">
        <f t="shared" si="6"/>
        <v>0.26636269657259287</v>
      </c>
      <c r="AD14" s="13">
        <f t="shared" si="7"/>
        <v>3.8673569159158668E-3</v>
      </c>
      <c r="AE14" s="13">
        <f t="shared" si="8"/>
        <v>366.54469602229369</v>
      </c>
      <c r="AF14" s="13">
        <f t="shared" si="14"/>
        <v>0.62108234067626833</v>
      </c>
      <c r="AG14" s="13">
        <f t="shared" si="15"/>
        <v>13.396989988313132</v>
      </c>
      <c r="AH14" s="13">
        <f t="shared" si="16"/>
        <v>0.34172054010049696</v>
      </c>
      <c r="AI14" s="13">
        <f t="shared" si="9"/>
        <v>2.1278262277255868E-3</v>
      </c>
      <c r="AJ14" s="13">
        <f t="shared" si="10"/>
        <v>7.8437033983610309</v>
      </c>
    </row>
    <row r="15" spans="1:36" x14ac:dyDescent="0.35">
      <c r="A15" s="10" t="s">
        <v>17</v>
      </c>
      <c r="B15" s="10" t="s">
        <v>63</v>
      </c>
      <c r="C15" s="2">
        <v>2</v>
      </c>
      <c r="D15" s="6">
        <v>4.1327563002496746</v>
      </c>
      <c r="E15" s="14">
        <v>0.40200000000000002</v>
      </c>
      <c r="F15" s="14">
        <v>0.39800000000000002</v>
      </c>
      <c r="G15" s="14">
        <v>0.32700000000000001</v>
      </c>
      <c r="Q15" s="10">
        <v>0.30199999999999999</v>
      </c>
      <c r="R15" s="14">
        <f t="shared" si="0"/>
        <v>17.839195979899497</v>
      </c>
      <c r="S15" s="8">
        <v>16.71</v>
      </c>
      <c r="T15" s="7">
        <f t="shared" si="1"/>
        <v>0.3704352816378827</v>
      </c>
      <c r="U15" s="7" t="e">
        <f>E15/#REF!</f>
        <v>#REF!</v>
      </c>
      <c r="V15" s="9" t="e">
        <f t="shared" si="11"/>
        <v>#REF!</v>
      </c>
      <c r="W15" s="7">
        <f t="shared" si="12"/>
        <v>0.37601348337400275</v>
      </c>
      <c r="X15" s="13">
        <f t="shared" si="2"/>
        <v>0.23121874999999997</v>
      </c>
      <c r="Y15" s="13">
        <f t="shared" si="3"/>
        <v>463.04410204735342</v>
      </c>
      <c r="Z15" s="13">
        <f t="shared" si="13"/>
        <v>0.83148772949885141</v>
      </c>
      <c r="AA15" s="10">
        <f t="shared" si="4"/>
        <v>0.3327595009036079</v>
      </c>
      <c r="AB15" s="10">
        <f t="shared" si="5"/>
        <v>0.81765357733647137</v>
      </c>
      <c r="AC15" s="10">
        <f t="shared" si="6"/>
        <v>0.17388273521776537</v>
      </c>
      <c r="AD15" s="13">
        <f t="shared" si="7"/>
        <v>4.233125543881563E-3</v>
      </c>
      <c r="AE15" s="13">
        <f t="shared" si="8"/>
        <v>463.04410204735342</v>
      </c>
      <c r="AF15" s="13">
        <f t="shared" si="14"/>
        <v>0.47577440112297631</v>
      </c>
      <c r="AG15" s="13">
        <f t="shared" si="15"/>
        <v>14.480577992001777</v>
      </c>
      <c r="AH15" s="13">
        <f t="shared" si="16"/>
        <v>0.26074750544859171</v>
      </c>
      <c r="AI15" s="13">
        <f t="shared" si="9"/>
        <v>2.3199586257952754E-3</v>
      </c>
      <c r="AJ15" s="13">
        <f t="shared" si="10"/>
        <v>8.4918087086881222</v>
      </c>
    </row>
    <row r="16" spans="1:36" x14ac:dyDescent="0.35">
      <c r="A16" s="10" t="s">
        <v>18</v>
      </c>
      <c r="B16" s="10" t="s">
        <v>63</v>
      </c>
      <c r="C16" s="2">
        <v>2</v>
      </c>
      <c r="D16" s="6">
        <v>3.5790719436664071</v>
      </c>
      <c r="E16" s="14">
        <v>0.57699999999999996</v>
      </c>
      <c r="F16" s="14">
        <v>0.57099999999999995</v>
      </c>
      <c r="G16" s="14">
        <v>0.47</v>
      </c>
      <c r="Q16" s="10">
        <v>0.42799999999999999</v>
      </c>
      <c r="R16" s="14">
        <f t="shared" si="0"/>
        <v>17.688266199649735</v>
      </c>
      <c r="S16" s="8">
        <v>14.29</v>
      </c>
      <c r="T16" s="7">
        <f t="shared" si="1"/>
        <v>0.50790120670915528</v>
      </c>
      <c r="U16" s="7" t="e">
        <f>E16/#REF!</f>
        <v>#REF!</v>
      </c>
      <c r="V16" s="9" t="e">
        <f t="shared" si="11"/>
        <v>#REF!</v>
      </c>
      <c r="W16" s="7">
        <f t="shared" si="12"/>
        <v>0.43969106418331605</v>
      </c>
      <c r="X16" s="13">
        <f t="shared" si="2"/>
        <v>0.32768749999999996</v>
      </c>
      <c r="Y16" s="13">
        <f t="shared" si="3"/>
        <v>634.87650838644413</v>
      </c>
      <c r="Z16" s="13">
        <f t="shared" si="13"/>
        <v>0.63159309251747531</v>
      </c>
      <c r="AA16" s="10">
        <f t="shared" si="4"/>
        <v>0.21918343584926364</v>
      </c>
      <c r="AB16" s="10">
        <f t="shared" si="5"/>
        <v>0.96856505664241432</v>
      </c>
      <c r="AC16" s="10">
        <f t="shared" si="6"/>
        <v>0.2881625311891407</v>
      </c>
      <c r="AD16" s="13">
        <f t="shared" si="7"/>
        <v>4.017620247262715E-3</v>
      </c>
      <c r="AE16" s="13">
        <f t="shared" si="8"/>
        <v>634.87650838644413</v>
      </c>
      <c r="AF16" s="13">
        <f t="shared" si="14"/>
        <v>0.34921351054956851</v>
      </c>
      <c r="AG16" s="13">
        <f t="shared" si="15"/>
        <v>13.845450498793761</v>
      </c>
      <c r="AH16" s="13">
        <f t="shared" si="16"/>
        <v>0.18702907950822095</v>
      </c>
      <c r="AI16" s="13">
        <f t="shared" si="9"/>
        <v>2.1517260757655562E-3</v>
      </c>
      <c r="AJ16" s="13">
        <f t="shared" si="10"/>
        <v>7.9248224210912799</v>
      </c>
    </row>
    <row r="17" spans="1:36" x14ac:dyDescent="0.35">
      <c r="A17" s="10" t="s">
        <v>19</v>
      </c>
      <c r="B17" s="10" t="s">
        <v>63</v>
      </c>
      <c r="C17" s="2">
        <v>2</v>
      </c>
      <c r="D17" s="6">
        <v>5.0615720834420665</v>
      </c>
      <c r="E17" s="14">
        <v>0.61499999999999999</v>
      </c>
      <c r="F17" s="14">
        <v>0.60199999999999998</v>
      </c>
      <c r="G17" s="14">
        <v>0.51</v>
      </c>
      <c r="Q17" s="10">
        <v>0.46200000000000002</v>
      </c>
      <c r="R17" s="14">
        <f t="shared" si="0"/>
        <v>15.282392026578069</v>
      </c>
      <c r="S17" s="8">
        <v>21.42</v>
      </c>
      <c r="T17" s="7">
        <f t="shared" si="1"/>
        <v>0.61477554239679943</v>
      </c>
      <c r="U17" s="7" t="e">
        <f>E17/#REF!</f>
        <v>#REF!</v>
      </c>
      <c r="V17" s="9" t="e">
        <f t="shared" si="11"/>
        <v>#REF!</v>
      </c>
      <c r="W17" s="7">
        <f t="shared" si="12"/>
        <v>0.29333264739400494</v>
      </c>
      <c r="X17" s="13">
        <f t="shared" si="2"/>
        <v>0.35371874999999992</v>
      </c>
      <c r="Y17" s="13">
        <f t="shared" si="3"/>
        <v>768.46942799599935</v>
      </c>
      <c r="Z17" s="13">
        <f t="shared" si="13"/>
        <v>0.53634795400737856</v>
      </c>
      <c r="AA17" s="10">
        <f t="shared" si="4"/>
        <v>0.61121049847691866</v>
      </c>
      <c r="AB17" s="10">
        <f t="shared" si="5"/>
        <v>0.62917760582421101</v>
      </c>
      <c r="AC17" s="10">
        <f t="shared" si="6"/>
        <v>0.20751451474079635</v>
      </c>
      <c r="AD17" s="13">
        <f t="shared" si="7"/>
        <v>4.482595334088766E-3</v>
      </c>
      <c r="AE17" s="13">
        <f t="shared" si="8"/>
        <v>768.46942799599935</v>
      </c>
      <c r="AF17" s="13">
        <f t="shared" si="14"/>
        <v>0.29868484323878575</v>
      </c>
      <c r="AG17" s="13">
        <f t="shared" si="15"/>
        <v>15.204208731603215</v>
      </c>
      <c r="AH17" s="13">
        <f t="shared" si="16"/>
        <v>0.15630393047340166</v>
      </c>
      <c r="AI17" s="13">
        <f t="shared" si="9"/>
        <v>2.3457744351616386E-3</v>
      </c>
      <c r="AJ17" s="13">
        <f t="shared" si="10"/>
        <v>8.5781971204494525</v>
      </c>
    </row>
    <row r="18" spans="1:36" x14ac:dyDescent="0.35">
      <c r="A18" s="10" t="s">
        <v>21</v>
      </c>
      <c r="B18" s="10" t="s">
        <v>63</v>
      </c>
      <c r="C18" s="2">
        <v>2</v>
      </c>
      <c r="D18" s="6">
        <v>4.1327563002496746</v>
      </c>
      <c r="E18" s="14">
        <v>0.745</v>
      </c>
      <c r="F18" s="14">
        <v>0.74</v>
      </c>
      <c r="G18" s="14">
        <v>0.63100000000000001</v>
      </c>
      <c r="Q18" s="10">
        <v>0.57199999999999995</v>
      </c>
      <c r="R18" s="14">
        <f t="shared" si="0"/>
        <v>14.729729729729728</v>
      </c>
      <c r="S18" s="8">
        <v>16.71</v>
      </c>
      <c r="T18" s="7">
        <f t="shared" si="1"/>
        <v>0.68650319607020538</v>
      </c>
      <c r="U18" s="7" t="e">
        <f>E18/#REF!</f>
        <v>#REF!</v>
      </c>
      <c r="V18" s="9" t="e">
        <f t="shared" si="11"/>
        <v>#REF!</v>
      </c>
      <c r="W18" s="7">
        <f t="shared" si="12"/>
        <v>0.37601348337400275</v>
      </c>
      <c r="X18" s="13">
        <f t="shared" si="2"/>
        <v>0.43793749999999987</v>
      </c>
      <c r="Y18" s="13">
        <f t="shared" si="3"/>
        <v>858.12899508775683</v>
      </c>
      <c r="Z18" s="13">
        <f t="shared" si="13"/>
        <v>0.4885791106917976</v>
      </c>
      <c r="AA18" s="10">
        <f t="shared" si="4"/>
        <v>0.3327595009036079</v>
      </c>
      <c r="AB18" s="10">
        <f t="shared" si="5"/>
        <v>0.81765357733647137</v>
      </c>
      <c r="AC18" s="10">
        <f t="shared" si="6"/>
        <v>0.32934080975020463</v>
      </c>
      <c r="AD18" s="13">
        <f t="shared" si="7"/>
        <v>4.6486262508975973E-3</v>
      </c>
      <c r="AE18" s="13">
        <f t="shared" si="8"/>
        <v>858.12899508775683</v>
      </c>
      <c r="AF18" s="13">
        <f t="shared" si="14"/>
        <v>0.27585157442012814</v>
      </c>
      <c r="AG18" s="13">
        <f t="shared" si="15"/>
        <v>15.679061186711348</v>
      </c>
      <c r="AH18" s="13">
        <f t="shared" si="16"/>
        <v>0.1420637462413552</v>
      </c>
      <c r="AI18" s="13">
        <f t="shared" si="9"/>
        <v>2.3940456438092065E-3</v>
      </c>
      <c r="AJ18" s="13">
        <f t="shared" si="10"/>
        <v>8.7392920160014338</v>
      </c>
    </row>
    <row r="19" spans="1:36" x14ac:dyDescent="0.35">
      <c r="A19" s="10" t="s">
        <v>22</v>
      </c>
      <c r="B19" s="10" t="s">
        <v>63</v>
      </c>
      <c r="C19" s="2">
        <v>2</v>
      </c>
      <c r="D19" s="6">
        <v>5.8446000097959452</v>
      </c>
      <c r="E19" s="14">
        <v>0.82599999999999996</v>
      </c>
      <c r="F19" s="14">
        <v>0.78</v>
      </c>
      <c r="G19" s="14">
        <v>0.66300000000000003</v>
      </c>
      <c r="Q19" s="10">
        <v>0.622</v>
      </c>
      <c r="R19" s="14">
        <f t="shared" si="0"/>
        <v>14.999999999999998</v>
      </c>
      <c r="S19" s="8">
        <v>24.66</v>
      </c>
      <c r="T19" s="7">
        <f t="shared" si="1"/>
        <v>0.83468449661362432</v>
      </c>
      <c r="U19" s="7" t="e">
        <f>E19/#REF!</f>
        <v>#REF!</v>
      </c>
      <c r="V19" s="9" t="e">
        <f t="shared" si="11"/>
        <v>#REF!</v>
      </c>
      <c r="W19" s="7">
        <f t="shared" si="12"/>
        <v>0.25479259153201889</v>
      </c>
      <c r="X19" s="13">
        <f t="shared" si="2"/>
        <v>0.47621874999999991</v>
      </c>
      <c r="Y19" s="13">
        <f t="shared" si="3"/>
        <v>1043.3556207670304</v>
      </c>
      <c r="Z19" s="13">
        <f t="shared" si="13"/>
        <v>0.4151706705304623</v>
      </c>
      <c r="AA19" s="10">
        <f t="shared" si="4"/>
        <v>0.8452381631954734</v>
      </c>
      <c r="AB19" s="10">
        <f t="shared" si="5"/>
        <v>0.54367013858800561</v>
      </c>
      <c r="AC19" s="10">
        <f t="shared" si="6"/>
        <v>0.24267401889727719</v>
      </c>
      <c r="AD19" s="13">
        <f t="shared" si="7"/>
        <v>5.1207445809840612E-3</v>
      </c>
      <c r="AE19" s="13">
        <f t="shared" si="8"/>
        <v>1043.3556207670304</v>
      </c>
      <c r="AF19" s="13">
        <f t="shared" si="14"/>
        <v>0.24416951767343939</v>
      </c>
      <c r="AG19" s="13">
        <f t="shared" si="15"/>
        <v>17.000723761048423</v>
      </c>
      <c r="AH19" s="13">
        <f t="shared" si="16"/>
        <v>0.12181240659179039</v>
      </c>
      <c r="AI19" s="13">
        <f t="shared" si="9"/>
        <v>2.554660495278486E-3</v>
      </c>
      <c r="AJ19" s="13">
        <f t="shared" si="10"/>
        <v>9.2712464946400956</v>
      </c>
    </row>
    <row r="20" spans="1:36" x14ac:dyDescent="0.35">
      <c r="A20" s="10" t="s">
        <v>23</v>
      </c>
      <c r="B20" s="10" t="s">
        <v>63</v>
      </c>
      <c r="C20" s="2">
        <v>2</v>
      </c>
      <c r="D20" s="6">
        <v>4.3834500073469584</v>
      </c>
      <c r="E20" s="14">
        <v>0.82299999999999995</v>
      </c>
      <c r="F20" s="14">
        <v>0.83</v>
      </c>
      <c r="G20" s="14">
        <v>0.70199999999999996</v>
      </c>
      <c r="Q20" s="10">
        <v>0.63700000000000001</v>
      </c>
      <c r="R20" s="14">
        <f t="shared" si="0"/>
        <v>15.421686746987953</v>
      </c>
      <c r="S20" s="8">
        <v>18.13</v>
      </c>
      <c r="T20" s="7">
        <f t="shared" si="1"/>
        <v>0.78648033518422267</v>
      </c>
      <c r="U20" s="7" t="e">
        <f>E20/#REF!</f>
        <v>#REF!</v>
      </c>
      <c r="V20" s="9" t="e">
        <f t="shared" si="11"/>
        <v>#REF!</v>
      </c>
      <c r="W20" s="7">
        <f t="shared" si="12"/>
        <v>0.34656289614890162</v>
      </c>
      <c r="X20" s="13">
        <f t="shared" si="2"/>
        <v>0.48770312499999996</v>
      </c>
      <c r="Y20" s="13">
        <f t="shared" si="3"/>
        <v>983.1004189802785</v>
      </c>
      <c r="Z20" s="13">
        <f t="shared" si="13"/>
        <v>0.43611227170539979</v>
      </c>
      <c r="AA20" s="10">
        <f t="shared" si="4"/>
        <v>0.40886696256266464</v>
      </c>
      <c r="AB20" s="10">
        <f t="shared" si="5"/>
        <v>0.74964429651339159</v>
      </c>
      <c r="AC20" s="10">
        <f t="shared" si="6"/>
        <v>0.33803961492173956</v>
      </c>
      <c r="AD20" s="13">
        <f t="shared" si="7"/>
        <v>4.9254658043201083E-3</v>
      </c>
      <c r="AE20" s="13">
        <f t="shared" si="8"/>
        <v>983.1004189802785</v>
      </c>
      <c r="AF20" s="13">
        <f t="shared" si="14"/>
        <v>0.25277763135366638</v>
      </c>
      <c r="AG20" s="13">
        <f t="shared" si="15"/>
        <v>16.459111569147428</v>
      </c>
      <c r="AH20" s="13">
        <f t="shared" si="16"/>
        <v>0.12738071994009159</v>
      </c>
      <c r="AI20" s="13">
        <f t="shared" si="9"/>
        <v>2.4820605242430508E-3</v>
      </c>
      <c r="AJ20" s="13">
        <f t="shared" si="10"/>
        <v>9.0315663268899495</v>
      </c>
    </row>
    <row r="21" spans="1:36" x14ac:dyDescent="0.35">
      <c r="A21" s="10" t="s">
        <v>24</v>
      </c>
      <c r="B21" s="10" t="s">
        <v>63</v>
      </c>
      <c r="C21" s="2">
        <v>2</v>
      </c>
      <c r="D21" s="6">
        <v>6.1991344503745118</v>
      </c>
      <c r="E21" s="14">
        <v>0.90900000000000003</v>
      </c>
      <c r="F21" s="14">
        <v>0.87</v>
      </c>
      <c r="G21" s="14">
        <v>0.72299999999999998</v>
      </c>
      <c r="Q21" s="10">
        <v>0.69199999999999995</v>
      </c>
      <c r="R21" s="14">
        <f t="shared" si="0"/>
        <v>16.896551724137936</v>
      </c>
      <c r="S21" s="8">
        <v>26.5</v>
      </c>
      <c r="T21" s="7">
        <f t="shared" si="1"/>
        <v>0.93597122811126965</v>
      </c>
      <c r="U21" s="7" t="e">
        <f>E21/#REF!</f>
        <v>#REF!</v>
      </c>
      <c r="V21" s="9" t="e">
        <f t="shared" si="11"/>
        <v>#REF!</v>
      </c>
      <c r="W21" s="7">
        <f t="shared" si="12"/>
        <v>0.23710133234639949</v>
      </c>
      <c r="X21" s="13">
        <f t="shared" si="2"/>
        <v>0.52981249999999991</v>
      </c>
      <c r="Y21" s="13">
        <f t="shared" si="3"/>
        <v>1169.9640351390872</v>
      </c>
      <c r="Z21" s="13">
        <f t="shared" si="13"/>
        <v>0.37798613299964967</v>
      </c>
      <c r="AA21" s="10">
        <f t="shared" si="4"/>
        <v>0.99328952385699953</v>
      </c>
      <c r="AB21" s="10">
        <f t="shared" si="5"/>
        <v>0.50483713530261642</v>
      </c>
      <c r="AC21" s="10">
        <f t="shared" si="6"/>
        <v>0.25123849928755354</v>
      </c>
      <c r="AD21" s="13">
        <f t="shared" si="7"/>
        <v>5.4435050745223479E-3</v>
      </c>
      <c r="AE21" s="13">
        <f t="shared" si="8"/>
        <v>1169.9640351390872</v>
      </c>
      <c r="AF21" s="13">
        <f t="shared" si="14"/>
        <v>0.22975315500511323</v>
      </c>
      <c r="AG21" s="13">
        <f t="shared" si="15"/>
        <v>17.880677869375575</v>
      </c>
      <c r="AH21" s="13">
        <f t="shared" si="16"/>
        <v>0.11235430910100909</v>
      </c>
      <c r="AI21" s="13">
        <f t="shared" si="9"/>
        <v>2.6619928319251327E-3</v>
      </c>
      <c r="AJ21" s="13">
        <f t="shared" si="10"/>
        <v>9.6232865365104363</v>
      </c>
    </row>
    <row r="22" spans="1:36" x14ac:dyDescent="0.35">
      <c r="A22" s="10" t="s">
        <v>27</v>
      </c>
      <c r="B22" s="10" t="s">
        <v>64</v>
      </c>
      <c r="C22" s="2">
        <v>2</v>
      </c>
      <c r="D22" s="6">
        <v>2.9223000048979726</v>
      </c>
      <c r="E22" s="14">
        <v>0.38800000000000001</v>
      </c>
      <c r="F22" s="14">
        <v>0.377</v>
      </c>
      <c r="G22" s="14">
        <v>0.35399999999999998</v>
      </c>
      <c r="Q22" s="10">
        <v>0.29499999999999998</v>
      </c>
      <c r="R22" s="14">
        <f t="shared" si="0"/>
        <v>6.1007957559681749</v>
      </c>
      <c r="S22" s="8">
        <v>10.8</v>
      </c>
      <c r="T22" s="7">
        <f t="shared" si="1"/>
        <v>0.28877023767847704</v>
      </c>
      <c r="U22" s="7" t="e">
        <f>E22/#REF!</f>
        <v>#REF!</v>
      </c>
      <c r="V22" s="9" t="e">
        <f t="shared" si="11"/>
        <v>#REF!</v>
      </c>
      <c r="W22" s="7">
        <f t="shared" si="12"/>
        <v>0.58177641733144314</v>
      </c>
      <c r="X22" s="13">
        <f t="shared" si="2"/>
        <v>0.22585937499999995</v>
      </c>
      <c r="Y22" s="13">
        <f t="shared" si="3"/>
        <v>360.9627970980963</v>
      </c>
      <c r="Z22" s="13"/>
      <c r="AC22" s="10">
        <f t="shared" si="6"/>
        <v>0.26279931601643775</v>
      </c>
      <c r="AD22" s="13">
        <f t="shared" si="7"/>
        <v>0</v>
      </c>
      <c r="AG22" s="13">
        <f t="shared" si="15"/>
        <v>0</v>
      </c>
      <c r="AH22" s="13"/>
      <c r="AI22" s="13"/>
      <c r="AJ22" s="13"/>
    </row>
    <row r="23" spans="1:36" x14ac:dyDescent="0.35">
      <c r="A23" s="10" t="s">
        <v>28</v>
      </c>
      <c r="B23" s="10" t="s">
        <v>64</v>
      </c>
      <c r="C23" s="2">
        <v>2</v>
      </c>
      <c r="D23" s="6">
        <v>4.1327563002496746</v>
      </c>
      <c r="E23" s="14">
        <v>0.40400000000000003</v>
      </c>
      <c r="F23" s="14">
        <v>0.4</v>
      </c>
      <c r="G23" s="14">
        <v>0.372</v>
      </c>
      <c r="Q23" s="10">
        <v>0.30299999999999999</v>
      </c>
      <c r="R23" s="14">
        <f t="shared" si="0"/>
        <v>7.0000000000000062</v>
      </c>
      <c r="S23" s="8">
        <v>16.71</v>
      </c>
      <c r="T23" s="7">
        <f t="shared" si="1"/>
        <v>0.37227824323807118</v>
      </c>
      <c r="U23" s="7" t="e">
        <f>E23/#REF!</f>
        <v>#REF!</v>
      </c>
      <c r="V23" s="9" t="e">
        <f t="shared" si="11"/>
        <v>#REF!</v>
      </c>
      <c r="W23" s="7">
        <f t="shared" si="12"/>
        <v>0.37601348337400275</v>
      </c>
      <c r="X23" s="13">
        <f t="shared" si="2"/>
        <v>0.23198437499999996</v>
      </c>
      <c r="Y23" s="13">
        <f t="shared" si="3"/>
        <v>465.34780404758902</v>
      </c>
      <c r="Z23" s="13"/>
      <c r="AC23" s="10">
        <f t="shared" si="6"/>
        <v>0.17445850586418182</v>
      </c>
      <c r="AD23" s="13">
        <f t="shared" si="7"/>
        <v>0</v>
      </c>
      <c r="AE23" s="13"/>
      <c r="AF23" s="13"/>
      <c r="AG23" s="13">
        <f t="shared" si="15"/>
        <v>0</v>
      </c>
      <c r="AH23" s="13"/>
      <c r="AI23" s="13"/>
      <c r="AJ23" s="13"/>
    </row>
    <row r="24" spans="1:36" x14ac:dyDescent="0.35">
      <c r="A24" s="10" t="s">
        <v>31</v>
      </c>
      <c r="B24" s="10" t="s">
        <v>64</v>
      </c>
      <c r="C24" s="2">
        <v>2</v>
      </c>
      <c r="D24" s="6">
        <v>3.5790719436664071</v>
      </c>
      <c r="E24" s="14">
        <v>0.57999999999999996</v>
      </c>
      <c r="F24" s="14">
        <v>0.57299999999999995</v>
      </c>
      <c r="G24" s="14">
        <v>0.52300000000000002</v>
      </c>
      <c r="Q24" s="10">
        <v>0.43</v>
      </c>
      <c r="R24" s="14">
        <f t="shared" si="0"/>
        <v>8.7260034904013839</v>
      </c>
      <c r="S24" s="8">
        <v>14.29</v>
      </c>
      <c r="T24" s="7">
        <f t="shared" si="1"/>
        <v>0.51054194088615268</v>
      </c>
      <c r="U24" s="7" t="e">
        <f>E24/#REF!</f>
        <v>#REF!</v>
      </c>
      <c r="V24" s="9" t="e">
        <f t="shared" si="11"/>
        <v>#REF!</v>
      </c>
      <c r="W24" s="7">
        <f t="shared" si="12"/>
        <v>0.43969106418331605</v>
      </c>
      <c r="X24" s="13">
        <f t="shared" si="2"/>
        <v>0.32921874999999995</v>
      </c>
      <c r="Y24" s="13">
        <f t="shared" si="3"/>
        <v>638.17742610769096</v>
      </c>
      <c r="Z24" s="13"/>
      <c r="AC24" s="10">
        <f t="shared" si="6"/>
        <v>0.28950908507320211</v>
      </c>
      <c r="AD24" s="13">
        <f t="shared" si="7"/>
        <v>0</v>
      </c>
      <c r="AE24" s="13"/>
      <c r="AF24" s="13"/>
      <c r="AG24" s="13">
        <f t="shared" si="15"/>
        <v>0</v>
      </c>
      <c r="AH24" s="13"/>
      <c r="AI24" s="13"/>
      <c r="AJ24" s="13"/>
    </row>
    <row r="25" spans="1:36" x14ac:dyDescent="0.35">
      <c r="A25" s="10" t="s">
        <v>32</v>
      </c>
      <c r="B25" s="10" t="s">
        <v>64</v>
      </c>
      <c r="C25" s="2">
        <v>2</v>
      </c>
      <c r="D25" s="6">
        <v>4.1327563002496746</v>
      </c>
      <c r="E25" s="14">
        <v>0.745</v>
      </c>
      <c r="F25" s="14">
        <v>0.74099999999999999</v>
      </c>
      <c r="G25" s="14">
        <v>0.67300000000000004</v>
      </c>
      <c r="Q25" s="10">
        <v>0.57099999999999995</v>
      </c>
      <c r="R25" s="14">
        <f t="shared" si="0"/>
        <v>9.1767881241565394</v>
      </c>
      <c r="S25" s="8">
        <v>16.71</v>
      </c>
      <c r="T25" s="7">
        <f t="shared" si="1"/>
        <v>0.68650319607020538</v>
      </c>
      <c r="U25" s="7" t="e">
        <f>E25/#REF!</f>
        <v>#REF!</v>
      </c>
      <c r="V25" s="9" t="e">
        <f t="shared" si="11"/>
        <v>#REF!</v>
      </c>
      <c r="W25" s="7">
        <f t="shared" si="12"/>
        <v>0.37601348337400275</v>
      </c>
      <c r="X25" s="13">
        <f t="shared" si="2"/>
        <v>0.43717187499999993</v>
      </c>
      <c r="Y25" s="13">
        <f t="shared" si="3"/>
        <v>858.12899508775683</v>
      </c>
      <c r="Z25" s="13"/>
      <c r="AC25" s="10">
        <f t="shared" si="6"/>
        <v>0.32876503910378813</v>
      </c>
      <c r="AD25" s="13">
        <f t="shared" si="7"/>
        <v>0</v>
      </c>
      <c r="AG25" s="13">
        <f t="shared" si="15"/>
        <v>0</v>
      </c>
      <c r="AH25" s="13"/>
      <c r="AI25" s="13"/>
      <c r="AJ25" s="13"/>
    </row>
    <row r="26" spans="1:36" x14ac:dyDescent="0.35">
      <c r="AH26" s="13"/>
      <c r="AI26" s="13"/>
      <c r="AJ26" s="13"/>
    </row>
    <row r="27" spans="1:36" x14ac:dyDescent="0.35">
      <c r="AH27" s="13"/>
      <c r="AI27" s="13"/>
      <c r="AJ27" s="13"/>
    </row>
    <row r="29" spans="1:36" x14ac:dyDescent="0.35">
      <c r="T29" s="15"/>
      <c r="U29" s="13"/>
      <c r="W29" s="15"/>
    </row>
    <row r="30" spans="1:36" x14ac:dyDescent="0.35">
      <c r="T30" s="15"/>
      <c r="W30" s="15"/>
    </row>
    <row r="31" spans="1:36" x14ac:dyDescent="0.35">
      <c r="T31" s="15"/>
      <c r="W31" s="15"/>
    </row>
    <row r="32" spans="1:36" x14ac:dyDescent="0.35">
      <c r="T32" s="15"/>
    </row>
  </sheetData>
  <mergeCells count="1">
    <mergeCell ref="A1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</vt:lpstr>
      <vt:lpstr>Möller_etal_2014_irreg_waves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Moeller</dc:creator>
  <cp:lastModifiedBy>I Moeller</cp:lastModifiedBy>
  <dcterms:created xsi:type="dcterms:W3CDTF">2013-12-11T17:35:23Z</dcterms:created>
  <dcterms:modified xsi:type="dcterms:W3CDTF">2014-09-26T15:06:13Z</dcterms:modified>
</cp:coreProperties>
</file>