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" yWindow="-20" windowWidth="19220" windowHeight="3770"/>
  </bookViews>
  <sheets>
    <sheet name="Möller_etal 2014_regular_waves" sheetId="1" r:id="rId1"/>
  </sheets>
  <calcPr calcId="145621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Q19" i="1" s="1"/>
  <c r="M20" i="1"/>
  <c r="Q20" i="1" s="1"/>
  <c r="M21" i="1"/>
  <c r="Q21" i="1" s="1"/>
  <c r="R7" i="1"/>
  <c r="R8" i="1"/>
  <c r="R9" i="1"/>
  <c r="R10" i="1"/>
  <c r="R11" i="1"/>
  <c r="R12" i="1"/>
  <c r="R13" i="1"/>
  <c r="S7" i="1"/>
  <c r="S8" i="1"/>
  <c r="S9" i="1"/>
  <c r="S10" i="1"/>
  <c r="S11" i="1"/>
  <c r="S12" i="1"/>
  <c r="S13" i="1"/>
  <c r="S14" i="1"/>
  <c r="Q18" i="1"/>
  <c r="Z109" i="1" l="1"/>
  <c r="Y109" i="1"/>
  <c r="W109" i="1"/>
  <c r="V109" i="1"/>
  <c r="Z108" i="1"/>
  <c r="Y108" i="1"/>
  <c r="W108" i="1"/>
  <c r="V108" i="1"/>
  <c r="Z107" i="1"/>
  <c r="Y107" i="1"/>
  <c r="W107" i="1"/>
  <c r="V107" i="1"/>
  <c r="Z106" i="1"/>
  <c r="Y106" i="1"/>
  <c r="W106" i="1"/>
  <c r="V106" i="1"/>
  <c r="Z105" i="1"/>
  <c r="Y105" i="1"/>
  <c r="W105" i="1"/>
  <c r="V105" i="1"/>
  <c r="Z104" i="1"/>
  <c r="Y104" i="1"/>
  <c r="W104" i="1"/>
  <c r="V104" i="1"/>
  <c r="Z103" i="1"/>
  <c r="Y103" i="1"/>
  <c r="W103" i="1"/>
  <c r="V103" i="1"/>
  <c r="Z102" i="1"/>
  <c r="Y102" i="1"/>
  <c r="W102" i="1"/>
  <c r="V102" i="1"/>
  <c r="Z101" i="1"/>
  <c r="Y101" i="1"/>
  <c r="W101" i="1"/>
  <c r="V101" i="1"/>
  <c r="Z100" i="1"/>
  <c r="Y100" i="1"/>
  <c r="W100" i="1"/>
  <c r="V100" i="1"/>
  <c r="U100" i="1"/>
  <c r="Z99" i="1"/>
  <c r="Y99" i="1"/>
  <c r="W99" i="1"/>
  <c r="V99" i="1"/>
  <c r="U99" i="1"/>
  <c r="Z98" i="1"/>
  <c r="Y98" i="1"/>
  <c r="W98" i="1"/>
  <c r="V98" i="1"/>
  <c r="U98" i="1"/>
  <c r="Z97" i="1"/>
  <c r="Y97" i="1"/>
  <c r="W97" i="1"/>
  <c r="V97" i="1"/>
  <c r="U97" i="1"/>
  <c r="Z96" i="1"/>
  <c r="Y96" i="1"/>
  <c r="W96" i="1"/>
  <c r="V96" i="1"/>
  <c r="U96" i="1"/>
  <c r="Z95" i="1"/>
  <c r="Y95" i="1"/>
  <c r="W95" i="1"/>
  <c r="V95" i="1"/>
  <c r="U95" i="1"/>
  <c r="Z94" i="1"/>
  <c r="Y94" i="1"/>
  <c r="W94" i="1"/>
  <c r="V94" i="1"/>
  <c r="U94" i="1"/>
  <c r="Z93" i="1"/>
  <c r="Y93" i="1"/>
  <c r="W93" i="1"/>
  <c r="V93" i="1"/>
  <c r="U93" i="1"/>
  <c r="Z92" i="1"/>
  <c r="Y92" i="1"/>
  <c r="W92" i="1"/>
  <c r="V92" i="1"/>
  <c r="U92" i="1"/>
  <c r="Z91" i="1"/>
  <c r="Y91" i="1"/>
  <c r="W91" i="1"/>
  <c r="V91" i="1"/>
  <c r="U91" i="1"/>
  <c r="Z90" i="1"/>
  <c r="Y90" i="1"/>
  <c r="W90" i="1"/>
  <c r="V90" i="1"/>
  <c r="U90" i="1"/>
  <c r="Z89" i="1"/>
  <c r="Y89" i="1"/>
  <c r="W89" i="1"/>
  <c r="V89" i="1"/>
  <c r="U89" i="1"/>
  <c r="Z88" i="1"/>
  <c r="Y88" i="1"/>
  <c r="W88" i="1"/>
  <c r="V88" i="1"/>
  <c r="U88" i="1"/>
  <c r="Z87" i="1"/>
  <c r="Y87" i="1"/>
  <c r="W87" i="1"/>
  <c r="V87" i="1"/>
  <c r="U87" i="1"/>
  <c r="Z86" i="1"/>
  <c r="Y86" i="1"/>
  <c r="W86" i="1"/>
  <c r="V86" i="1"/>
  <c r="U86" i="1"/>
  <c r="Z85" i="1"/>
  <c r="Y85" i="1"/>
  <c r="W85" i="1"/>
  <c r="V85" i="1"/>
  <c r="U85" i="1"/>
  <c r="Z84" i="1"/>
  <c r="Y84" i="1"/>
  <c r="W84" i="1"/>
  <c r="V84" i="1"/>
  <c r="U84" i="1"/>
  <c r="Z83" i="1"/>
  <c r="Y83" i="1"/>
  <c r="W83" i="1"/>
  <c r="V83" i="1"/>
  <c r="U83" i="1"/>
  <c r="Z82" i="1"/>
  <c r="Y82" i="1"/>
  <c r="W82" i="1"/>
  <c r="V82" i="1"/>
  <c r="U82" i="1"/>
  <c r="Z81" i="1"/>
  <c r="Y81" i="1"/>
  <c r="W81" i="1"/>
  <c r="V81" i="1"/>
  <c r="U81" i="1"/>
  <c r="Z80" i="1"/>
  <c r="Y80" i="1"/>
  <c r="W80" i="1"/>
  <c r="V80" i="1"/>
  <c r="U80" i="1"/>
  <c r="Z79" i="1"/>
  <c r="Y79" i="1"/>
  <c r="W79" i="1"/>
  <c r="V79" i="1"/>
  <c r="U79" i="1"/>
  <c r="Z78" i="1"/>
  <c r="Y78" i="1"/>
  <c r="W78" i="1"/>
  <c r="V78" i="1"/>
  <c r="U78" i="1"/>
  <c r="Z77" i="1"/>
  <c r="Y77" i="1"/>
  <c r="W77" i="1"/>
  <c r="V77" i="1"/>
  <c r="U77" i="1"/>
  <c r="Z76" i="1"/>
  <c r="Y76" i="1"/>
  <c r="W76" i="1"/>
  <c r="V76" i="1"/>
  <c r="U76" i="1"/>
  <c r="Z75" i="1"/>
  <c r="Y75" i="1"/>
  <c r="W75" i="1"/>
  <c r="V75" i="1"/>
  <c r="U75" i="1"/>
  <c r="Z74" i="1"/>
  <c r="Y74" i="1"/>
  <c r="W74" i="1"/>
  <c r="V74" i="1"/>
  <c r="U74" i="1"/>
  <c r="Z73" i="1"/>
  <c r="Y73" i="1"/>
  <c r="W73" i="1"/>
  <c r="V73" i="1"/>
  <c r="U73" i="1"/>
  <c r="Z72" i="1"/>
  <c r="Y72" i="1"/>
  <c r="W72" i="1"/>
  <c r="V72" i="1"/>
  <c r="U72" i="1"/>
  <c r="Z71" i="1"/>
  <c r="Y71" i="1"/>
  <c r="W71" i="1"/>
  <c r="V71" i="1"/>
  <c r="U71" i="1"/>
  <c r="Z70" i="1"/>
  <c r="Y70" i="1"/>
  <c r="W70" i="1"/>
  <c r="V70" i="1"/>
  <c r="U70" i="1"/>
  <c r="Z69" i="1"/>
  <c r="Y69" i="1"/>
  <c r="W69" i="1"/>
  <c r="V69" i="1"/>
  <c r="U69" i="1"/>
  <c r="Z68" i="1"/>
  <c r="Y68" i="1"/>
  <c r="W68" i="1"/>
  <c r="V68" i="1"/>
  <c r="U68" i="1"/>
  <c r="Z67" i="1"/>
  <c r="Y67" i="1"/>
  <c r="W67" i="1"/>
  <c r="V67" i="1"/>
  <c r="U67" i="1"/>
  <c r="Z66" i="1"/>
  <c r="Y66" i="1"/>
  <c r="W66" i="1"/>
  <c r="V66" i="1"/>
  <c r="U66" i="1"/>
  <c r="Z65" i="1"/>
  <c r="Y65" i="1"/>
  <c r="W65" i="1"/>
  <c r="V65" i="1"/>
  <c r="U65" i="1"/>
  <c r="Z64" i="1"/>
  <c r="Y64" i="1"/>
  <c r="W64" i="1"/>
  <c r="V64" i="1"/>
  <c r="U64" i="1"/>
  <c r="Z63" i="1"/>
  <c r="Y63" i="1"/>
  <c r="W63" i="1"/>
  <c r="V63" i="1"/>
  <c r="U63" i="1"/>
  <c r="Z62" i="1"/>
  <c r="Y62" i="1"/>
  <c r="W62" i="1"/>
  <c r="V62" i="1"/>
  <c r="U62" i="1"/>
  <c r="Z61" i="1"/>
  <c r="Y61" i="1"/>
  <c r="W61" i="1"/>
  <c r="V61" i="1"/>
  <c r="U61" i="1"/>
  <c r="Z60" i="1"/>
  <c r="Y60" i="1"/>
  <c r="W60" i="1"/>
  <c r="V60" i="1"/>
  <c r="U60" i="1"/>
  <c r="Z59" i="1"/>
  <c r="Y59" i="1"/>
  <c r="W59" i="1"/>
  <c r="V59" i="1"/>
  <c r="U59" i="1"/>
  <c r="Z58" i="1"/>
  <c r="Y58" i="1"/>
  <c r="W58" i="1"/>
  <c r="V58" i="1"/>
  <c r="U58" i="1"/>
  <c r="Z57" i="1"/>
  <c r="Y57" i="1"/>
  <c r="W57" i="1"/>
  <c r="V57" i="1"/>
  <c r="U57" i="1"/>
  <c r="Z56" i="1"/>
  <c r="Y56" i="1"/>
  <c r="W56" i="1"/>
  <c r="V56" i="1"/>
  <c r="U56" i="1"/>
  <c r="Z55" i="1"/>
  <c r="Y55" i="1"/>
  <c r="W55" i="1"/>
  <c r="V55" i="1"/>
  <c r="U55" i="1"/>
  <c r="Z54" i="1"/>
  <c r="Y54" i="1"/>
  <c r="W54" i="1"/>
  <c r="V54" i="1"/>
  <c r="U54" i="1"/>
  <c r="Z53" i="1"/>
  <c r="Y53" i="1"/>
  <c r="W53" i="1"/>
  <c r="V53" i="1"/>
  <c r="U53" i="1"/>
  <c r="Z52" i="1"/>
  <c r="Y52" i="1"/>
  <c r="W52" i="1"/>
  <c r="V52" i="1"/>
  <c r="U52" i="1"/>
  <c r="Z51" i="1"/>
  <c r="Y51" i="1"/>
  <c r="W51" i="1"/>
  <c r="V51" i="1"/>
  <c r="U51" i="1"/>
  <c r="Z50" i="1"/>
  <c r="Y50" i="1"/>
  <c r="W50" i="1"/>
  <c r="V50" i="1"/>
  <c r="U50" i="1"/>
  <c r="Z49" i="1"/>
  <c r="Y49" i="1"/>
  <c r="W49" i="1"/>
  <c r="V49" i="1"/>
  <c r="U49" i="1"/>
  <c r="Z48" i="1"/>
  <c r="Y48" i="1"/>
  <c r="W48" i="1"/>
  <c r="V48" i="1"/>
  <c r="U48" i="1"/>
  <c r="Z47" i="1"/>
  <c r="Y47" i="1"/>
  <c r="W47" i="1"/>
  <c r="V47" i="1"/>
  <c r="U47" i="1"/>
  <c r="Z46" i="1"/>
  <c r="Y46" i="1"/>
  <c r="W46" i="1"/>
  <c r="V46" i="1"/>
  <c r="U46" i="1"/>
  <c r="Z45" i="1"/>
  <c r="Y45" i="1"/>
  <c r="W45" i="1"/>
  <c r="V45" i="1"/>
  <c r="Z44" i="1"/>
  <c r="Y44" i="1"/>
  <c r="W44" i="1"/>
  <c r="V44" i="1"/>
  <c r="S21" i="1"/>
  <c r="R21" i="1"/>
  <c r="L21" i="1"/>
  <c r="K21" i="1"/>
  <c r="G21" i="1"/>
  <c r="V21" i="1" s="1"/>
  <c r="S20" i="1"/>
  <c r="R20" i="1"/>
  <c r="L20" i="1"/>
  <c r="K20" i="1"/>
  <c r="G20" i="1"/>
  <c r="V20" i="1" s="1"/>
  <c r="S19" i="1"/>
  <c r="R19" i="1"/>
  <c r="P19" i="1"/>
  <c r="L19" i="1"/>
  <c r="K19" i="1"/>
  <c r="G19" i="1"/>
  <c r="V19" i="1" s="1"/>
  <c r="S18" i="1"/>
  <c r="R18" i="1"/>
  <c r="L18" i="1"/>
  <c r="L22" i="1" s="1"/>
  <c r="K18" i="1"/>
  <c r="G18" i="1"/>
  <c r="S17" i="1"/>
  <c r="R17" i="1"/>
  <c r="K17" i="1"/>
  <c r="G17" i="1"/>
  <c r="V17" i="1" s="1"/>
  <c r="W17" i="1" s="1"/>
  <c r="S16" i="1"/>
  <c r="R16" i="1"/>
  <c r="Q16" i="1"/>
  <c r="K16" i="1"/>
  <c r="G16" i="1"/>
  <c r="S15" i="1"/>
  <c r="R15" i="1"/>
  <c r="K15" i="1"/>
  <c r="G15" i="1"/>
  <c r="V15" i="1" s="1"/>
  <c r="W15" i="1" s="1"/>
  <c r="R14" i="1"/>
  <c r="Q14" i="1"/>
  <c r="K14" i="1"/>
  <c r="G14" i="1"/>
  <c r="K13" i="1"/>
  <c r="G13" i="1"/>
  <c r="V13" i="1" s="1"/>
  <c r="W13" i="1" s="1"/>
  <c r="Q12" i="1"/>
  <c r="K12" i="1"/>
  <c r="G12" i="1"/>
  <c r="P11" i="1"/>
  <c r="K11" i="1"/>
  <c r="G11" i="1"/>
  <c r="V11" i="1" s="1"/>
  <c r="W11" i="1" s="1"/>
  <c r="Q10" i="1"/>
  <c r="K10" i="1"/>
  <c r="G10" i="1"/>
  <c r="P9" i="1"/>
  <c r="K9" i="1"/>
  <c r="G9" i="1"/>
  <c r="Q8" i="1"/>
  <c r="K8" i="1"/>
  <c r="G8" i="1"/>
  <c r="K7" i="1"/>
  <c r="G7" i="1"/>
  <c r="V7" i="1" s="1"/>
  <c r="Z7" i="1" l="1"/>
  <c r="W7" i="1"/>
  <c r="P8" i="1"/>
  <c r="P12" i="1"/>
  <c r="T12" i="1" s="1"/>
  <c r="P14" i="1"/>
  <c r="T14" i="1" s="1"/>
  <c r="P10" i="1"/>
  <c r="T10" i="1" s="1"/>
  <c r="P7" i="1"/>
  <c r="W19" i="1"/>
  <c r="Z19" i="1"/>
  <c r="Q7" i="1"/>
  <c r="V8" i="1"/>
  <c r="W8" i="1" s="1"/>
  <c r="Z11" i="1"/>
  <c r="W20" i="1"/>
  <c r="Z20" i="1"/>
  <c r="Z13" i="1"/>
  <c r="Z15" i="1"/>
  <c r="Z17" i="1"/>
  <c r="Z21" i="1"/>
  <c r="W21" i="1"/>
  <c r="V9" i="1"/>
  <c r="W9" i="1" s="1"/>
  <c r="V10" i="1"/>
  <c r="W10" i="1" s="1"/>
  <c r="V12" i="1"/>
  <c r="W12" i="1" s="1"/>
  <c r="P13" i="1"/>
  <c r="V14" i="1"/>
  <c r="W14" i="1" s="1"/>
  <c r="P15" i="1"/>
  <c r="V16" i="1"/>
  <c r="W16" i="1" s="1"/>
  <c r="P17" i="1"/>
  <c r="V18" i="1"/>
  <c r="P20" i="1"/>
  <c r="Q9" i="1"/>
  <c r="U9" i="1" s="1"/>
  <c r="Q11" i="1"/>
  <c r="U11" i="1" s="1"/>
  <c r="Q13" i="1"/>
  <c r="Q15" i="1"/>
  <c r="Q17" i="1"/>
  <c r="P21" i="1"/>
  <c r="P16" i="1"/>
  <c r="T16" i="1" s="1"/>
  <c r="P18" i="1"/>
  <c r="T17" i="1" l="1"/>
  <c r="U7" i="1"/>
  <c r="Y7" i="1" s="1"/>
  <c r="T11" i="1"/>
  <c r="T9" i="1"/>
  <c r="U8" i="1"/>
  <c r="Y8" i="1" s="1"/>
  <c r="T8" i="1"/>
  <c r="T13" i="1"/>
  <c r="T7" i="1"/>
  <c r="U12" i="1"/>
  <c r="Y12" i="1" s="1"/>
  <c r="T15" i="1"/>
  <c r="U10" i="1"/>
  <c r="Y10" i="1" s="1"/>
  <c r="AA7" i="1"/>
  <c r="AB7" i="1" s="1"/>
  <c r="U16" i="1"/>
  <c r="Y16" i="1" s="1"/>
  <c r="Z16" i="1"/>
  <c r="AA16" i="1" s="1"/>
  <c r="AB16" i="1" s="1"/>
  <c r="Z12" i="1"/>
  <c r="AA12" i="1" s="1"/>
  <c r="AB12" i="1" s="1"/>
  <c r="U21" i="1"/>
  <c r="Y21" i="1" s="1"/>
  <c r="AA17" i="1"/>
  <c r="AB17" i="1" s="1"/>
  <c r="AA13" i="1"/>
  <c r="AB13" i="1" s="1"/>
  <c r="AA20" i="1"/>
  <c r="AB20" i="1" s="1"/>
  <c r="Z8" i="1"/>
  <c r="AA8" i="1" s="1"/>
  <c r="AB8" i="1" s="1"/>
  <c r="W18" i="1"/>
  <c r="U18" i="1" s="1"/>
  <c r="Y18" i="1" s="1"/>
  <c r="Z18" i="1"/>
  <c r="AA18" i="1" s="1"/>
  <c r="AB18" i="1" s="1"/>
  <c r="Z10" i="1"/>
  <c r="AA10" i="1" s="1"/>
  <c r="AB10" i="1" s="1"/>
  <c r="Y9" i="1"/>
  <c r="Z9" i="1"/>
  <c r="AA9" i="1" s="1"/>
  <c r="AB9" i="1" s="1"/>
  <c r="AA21" i="1"/>
  <c r="AB21" i="1" s="1"/>
  <c r="U17" i="1"/>
  <c r="Y17" i="1" s="1"/>
  <c r="U13" i="1"/>
  <c r="Y13" i="1" s="1"/>
  <c r="U20" i="1"/>
  <c r="Y20" i="1" s="1"/>
  <c r="AA11" i="1"/>
  <c r="AB11" i="1" s="1"/>
  <c r="AA19" i="1"/>
  <c r="AB19" i="1" s="1"/>
  <c r="U14" i="1"/>
  <c r="Y14" i="1" s="1"/>
  <c r="Z14" i="1"/>
  <c r="AA14" i="1" s="1"/>
  <c r="AB14" i="1" s="1"/>
  <c r="AA15" i="1"/>
  <c r="AB15" i="1" s="1"/>
  <c r="Y11" i="1"/>
  <c r="U19" i="1"/>
  <c r="Y19" i="1" s="1"/>
  <c r="U15" i="1"/>
  <c r="Y15" i="1" s="1"/>
</calcChain>
</file>

<file path=xl/sharedStrings.xml><?xml version="1.0" encoding="utf-8"?>
<sst xmlns="http://schemas.openxmlformats.org/spreadsheetml/2006/main" count="104" uniqueCount="80">
  <si>
    <r>
      <t xml:space="preserve">NB: When using this data, </t>
    </r>
    <r>
      <rPr>
        <b/>
        <sz val="11"/>
        <color rgb="FFFF0000"/>
        <rFont val="Calibri"/>
        <family val="2"/>
        <scheme val="minor"/>
      </rPr>
      <t>the source must be acknowledged</t>
    </r>
    <r>
      <rPr>
        <sz val="11"/>
        <color rgb="FFFF0000"/>
        <rFont val="Calibri"/>
        <family val="2"/>
        <scheme val="minor"/>
      </rPr>
      <t xml:space="preserve"> as: Möller, I., Kudella, M., Rupprecht, F., Spencer, T., Paul, M., van Wesenbeeck, B.K., Wolters, G., Jensen, K., Bouma, T.J., Miranda-Lange, M., and Schimmels, S. 2014. Wave attenuation over coastal salt marshes under storm surge conditions. Nature Geoscience. DOI: 10.1038/NGEO2251</t>
    </r>
  </si>
  <si>
    <t>Wave Parameter Standard Deviations (n = 11)</t>
  </si>
  <si>
    <t>Coeff from Maike</t>
  </si>
  <si>
    <t>Vegetation Measurements Used</t>
  </si>
  <si>
    <t>Height (m)</t>
  </si>
  <si>
    <t>front-back</t>
  </si>
  <si>
    <t>m</t>
  </si>
  <si>
    <t>ny =</t>
  </si>
  <si>
    <t>kin. Viscosity</t>
  </si>
  <si>
    <t>Re = u_max * s / ny</t>
  </si>
  <si>
    <t>veg height</t>
  </si>
  <si>
    <t>A =</t>
  </si>
  <si>
    <t>alt: 0.007</t>
  </si>
  <si>
    <t>coefficients for determination of CD</t>
  </si>
  <si>
    <t>CD = A + (B / Re) ^ C</t>
  </si>
  <si>
    <t>spacing</t>
  </si>
  <si>
    <t>Fronting Wave Gauge</t>
  </si>
  <si>
    <t>Rear Wave Gauge</t>
  </si>
  <si>
    <t>B =</t>
  </si>
  <si>
    <t>alt: 4300</t>
  </si>
  <si>
    <t>"</t>
  </si>
  <si>
    <t>veg diameter</t>
  </si>
  <si>
    <t>Wave H (m)</t>
  </si>
  <si>
    <t>Wave Period (s)</t>
  </si>
  <si>
    <t>Wave Length (m)</t>
  </si>
  <si>
    <t>Max Orbital Velocity (m/s)</t>
  </si>
  <si>
    <t>Std of H (m)</t>
  </si>
  <si>
    <t>Observed dissipation Front-Rear (%)</t>
  </si>
  <si>
    <t>C =</t>
  </si>
  <si>
    <t>alt: 1.5</t>
  </si>
  <si>
    <t>Model using Franziska's measurements as guide</t>
  </si>
  <si>
    <t>Test date &amp; Number</t>
  </si>
  <si>
    <t>Vegetated or Mowed</t>
  </si>
  <si>
    <t>Water depth</t>
  </si>
  <si>
    <t>H2.4</t>
  </si>
  <si>
    <t>T2.4</t>
  </si>
  <si>
    <t>L2.4</t>
  </si>
  <si>
    <t>u_max</t>
  </si>
  <si>
    <t>H4.1</t>
  </si>
  <si>
    <t>H2.4-H4.1</t>
  </si>
  <si>
    <t>k=2pi/L</t>
  </si>
  <si>
    <t>K</t>
  </si>
  <si>
    <t>S</t>
  </si>
  <si>
    <t>W</t>
  </si>
  <si>
    <t>alpha(Maike)</t>
  </si>
  <si>
    <t>CD (Maike)</t>
  </si>
  <si>
    <t>Alpha (calc) f(CD) (Maike)</t>
  </si>
  <si>
    <t>Re,f(D)</t>
  </si>
  <si>
    <t>CD (calc)(Maike)</t>
  </si>
  <si>
    <t>(H0-H)/H0 (mod)</t>
  </si>
  <si>
    <t>CD(using Paul &amp; Amos seagrass formula eq 19)</t>
  </si>
  <si>
    <t>f(CD) using P&amp;A CD formula</t>
  </si>
  <si>
    <t>(H0-H0/H0 (mod) (using P&amp;A formula for CD)</t>
  </si>
  <si>
    <t>20131015_02</t>
  </si>
  <si>
    <t>Vegetated</t>
  </si>
  <si>
    <t>20131015_04</t>
  </si>
  <si>
    <t>20131015_06</t>
  </si>
  <si>
    <t>20131017_02</t>
  </si>
  <si>
    <t>20131017_03</t>
  </si>
  <si>
    <t>20131017_05</t>
  </si>
  <si>
    <t>20131021_02</t>
  </si>
  <si>
    <t>20131021_05</t>
  </si>
  <si>
    <t>20131021_07</t>
  </si>
  <si>
    <t>20131022_05</t>
  </si>
  <si>
    <t>20131024_02</t>
  </si>
  <si>
    <t>20131029_02</t>
  </si>
  <si>
    <t>20131029_05</t>
  </si>
  <si>
    <t>Mowed</t>
  </si>
  <si>
    <t>20131031_10</t>
  </si>
  <si>
    <t>20131031_12</t>
  </si>
  <si>
    <t>Re</t>
  </si>
  <si>
    <t>CD=f(Re)</t>
  </si>
  <si>
    <t>Paul</t>
  </si>
  <si>
    <t>Mendez</t>
  </si>
  <si>
    <t>Kobayashi</t>
  </si>
  <si>
    <t>regular</t>
  </si>
  <si>
    <t>irregular</t>
  </si>
  <si>
    <t>Hs &gt; 0.1</t>
  </si>
  <si>
    <t>Re,f(D) irreg. Waves</t>
  </si>
  <si>
    <t>CD (irreg. waves)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</si>
</sst>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5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1" fillId="0" borderId="0" xfId="1" applyFill="1"/>
    <xf numFmtId="0" fontId="6" fillId="0" borderId="0" xfId="0" applyFont="1" applyFill="1" applyAlignment="1">
      <alignment horizontal="right"/>
    </xf>
    <xf numFmtId="2" fontId="0" fillId="0" borderId="0" xfId="0" applyNumberFormat="1" applyFill="1"/>
    <xf numFmtId="165" fontId="0" fillId="0" borderId="0" xfId="0" applyNumberFormat="1" applyFill="1"/>
    <xf numFmtId="0" fontId="6" fillId="0" borderId="0" xfId="2" applyFont="1" applyFill="1"/>
    <xf numFmtId="0" fontId="6" fillId="0" borderId="0" xfId="2" applyFont="1" applyFill="1" applyAlignment="1">
      <alignment horizontal="right"/>
    </xf>
    <xf numFmtId="0" fontId="4" fillId="0" borderId="0" xfId="0" applyFont="1" applyFill="1"/>
    <xf numFmtId="11" fontId="0" fillId="0" borderId="0" xfId="0" applyNumberFormat="1" applyFill="1"/>
    <xf numFmtId="0" fontId="0" fillId="0" borderId="0" xfId="0" applyFill="1" applyAlignment="1"/>
    <xf numFmtId="0" fontId="0" fillId="0" borderId="0" xfId="0" applyFill="1" applyAlignment="1">
      <alignment wrapText="1"/>
    </xf>
    <xf numFmtId="0" fontId="6" fillId="0" borderId="0" xfId="0" applyFont="1" applyFill="1"/>
    <xf numFmtId="0" fontId="0" fillId="0" borderId="0" xfId="0" applyFill="1" applyAlignment="1">
      <alignment horizontal="left"/>
    </xf>
    <xf numFmtId="2" fontId="6" fillId="0" borderId="0" xfId="0" applyNumberFormat="1" applyFont="1" applyFill="1"/>
    <xf numFmtId="164" fontId="6" fillId="0" borderId="0" xfId="0" applyNumberFormat="1" applyFont="1" applyFill="1"/>
    <xf numFmtId="165" fontId="6" fillId="0" borderId="0" xfId="0" applyNumberFormat="1" applyFont="1" applyFill="1"/>
    <xf numFmtId="11" fontId="6" fillId="0" borderId="0" xfId="0" applyNumberFormat="1" applyFont="1" applyFill="1"/>
    <xf numFmtId="0" fontId="6" fillId="0" borderId="0" xfId="0" applyNumberFormat="1" applyFont="1" applyFill="1"/>
    <xf numFmtId="2" fontId="6" fillId="0" borderId="0" xfId="2" applyNumberFormat="1" applyFont="1" applyFill="1"/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/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3662814262169"/>
          <c:y val="2.3265440988522516E-2"/>
          <c:w val="0.86125114360704913"/>
          <c:h val="0.90238733894526435"/>
        </c:manualLayout>
      </c:layout>
      <c:scatterChart>
        <c:scatterStyle val="lineMarker"/>
        <c:varyColors val="0"/>
        <c:ser>
          <c:idx val="0"/>
          <c:order val="0"/>
          <c:tx>
            <c:v>with veg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tx1"/>
              </a:solidFill>
              <a:ln w="6350">
                <a:solidFill>
                  <a:schemeClr val="tx1"/>
                </a:solidFill>
                <a:miter lim="800000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'Möller_etal 2014_regular_waves'!$L$7:$L$17</c:f>
                <c:numCache>
                  <c:formatCode>General</c:formatCode>
                  <c:ptCount val="11"/>
                  <c:pt idx="0">
                    <c:v>2.184972001585733</c:v>
                  </c:pt>
                  <c:pt idx="1">
                    <c:v>1.662139068853514</c:v>
                  </c:pt>
                  <c:pt idx="2">
                    <c:v>2.1239327480527308</c:v>
                  </c:pt>
                  <c:pt idx="3">
                    <c:v>1.2125176415327965</c:v>
                  </c:pt>
                  <c:pt idx="4">
                    <c:v>0.97051315716659914</c:v>
                  </c:pt>
                  <c:pt idx="5">
                    <c:v>0.65480330767501504</c:v>
                  </c:pt>
                  <c:pt idx="6">
                    <c:v>0.90154593094585822</c:v>
                  </c:pt>
                  <c:pt idx="7">
                    <c:v>1.0995663605145996</c:v>
                  </c:pt>
                  <c:pt idx="8">
                    <c:v>1.4324024941667752</c:v>
                  </c:pt>
                  <c:pt idx="9">
                    <c:v>1.6355495877140884</c:v>
                  </c:pt>
                  <c:pt idx="10">
                    <c:v>1.9988398930803193</c:v>
                  </c:pt>
                </c:numCache>
              </c:numRef>
            </c:plus>
            <c:minus>
              <c:numRef>
                <c:f>'Möller_etal 2014_regular_waves'!$L$7:$L$17</c:f>
                <c:numCache>
                  <c:formatCode>General</c:formatCode>
                  <c:ptCount val="11"/>
                  <c:pt idx="0">
                    <c:v>2.184972001585733</c:v>
                  </c:pt>
                  <c:pt idx="1">
                    <c:v>1.662139068853514</c:v>
                  </c:pt>
                  <c:pt idx="2">
                    <c:v>2.1239327480527308</c:v>
                  </c:pt>
                  <c:pt idx="3">
                    <c:v>1.2125176415327965</c:v>
                  </c:pt>
                  <c:pt idx="4">
                    <c:v>0.97051315716659914</c:v>
                  </c:pt>
                  <c:pt idx="5">
                    <c:v>0.65480330767501504</c:v>
                  </c:pt>
                  <c:pt idx="6">
                    <c:v>0.90154593094585822</c:v>
                  </c:pt>
                  <c:pt idx="7">
                    <c:v>1.0995663605145996</c:v>
                  </c:pt>
                  <c:pt idx="8">
                    <c:v>1.4324024941667752</c:v>
                  </c:pt>
                  <c:pt idx="9">
                    <c:v>1.6355495877140884</c:v>
                  </c:pt>
                  <c:pt idx="10">
                    <c:v>1.9988398930803193</c:v>
                  </c:pt>
                </c:numCache>
              </c:numRef>
            </c:minus>
          </c:errBars>
          <c:xVal>
            <c:numRef>
              <c:f>'Möller_etal 2014_regular_waves'!$D$7:$D$17</c:f>
              <c:numCache>
                <c:formatCode>0.00</c:formatCode>
                <c:ptCount val="11"/>
                <c:pt idx="0">
                  <c:v>0.11445455</c:v>
                </c:pt>
                <c:pt idx="1">
                  <c:v>0.188</c:v>
                </c:pt>
                <c:pt idx="2">
                  <c:v>0.19427273</c:v>
                </c:pt>
                <c:pt idx="3">
                  <c:v>0.19627273000000001</c:v>
                </c:pt>
                <c:pt idx="4">
                  <c:v>0.27809091000000002</c:v>
                </c:pt>
                <c:pt idx="5">
                  <c:v>0.30009090999999999</c:v>
                </c:pt>
                <c:pt idx="6">
                  <c:v>0.37845455</c:v>
                </c:pt>
                <c:pt idx="7">
                  <c:v>0.40809090999999997</c:v>
                </c:pt>
                <c:pt idx="8">
                  <c:v>0.58645455000000002</c:v>
                </c:pt>
                <c:pt idx="9">
                  <c:v>0.70463635999999996</c:v>
                </c:pt>
                <c:pt idx="10">
                  <c:v>0.89227272999999996</c:v>
                </c:pt>
              </c:numCache>
            </c:numRef>
          </c:xVal>
          <c:yVal>
            <c:numRef>
              <c:f>'Möller_etal 2014_regular_waves'!$K$7:$K$17</c:f>
              <c:numCache>
                <c:formatCode>0.00</c:formatCode>
                <c:ptCount val="11"/>
                <c:pt idx="0">
                  <c:v>-0.15884908026811032</c:v>
                </c:pt>
                <c:pt idx="1">
                  <c:v>9.8646010638297827</c:v>
                </c:pt>
                <c:pt idx="2">
                  <c:v>16.612074170162739</c:v>
                </c:pt>
                <c:pt idx="3">
                  <c:v>16.674389763672213</c:v>
                </c:pt>
                <c:pt idx="4">
                  <c:v>15.985617796712605</c:v>
                </c:pt>
                <c:pt idx="5">
                  <c:v>19.478947229691162</c:v>
                </c:pt>
                <c:pt idx="6">
                  <c:v>17.751621694071325</c:v>
                </c:pt>
                <c:pt idx="7">
                  <c:v>16.417910411187535</c:v>
                </c:pt>
                <c:pt idx="8">
                  <c:v>13.780810465192914</c:v>
                </c:pt>
                <c:pt idx="9">
                  <c:v>18.242806828759157</c:v>
                </c:pt>
                <c:pt idx="10">
                  <c:v>18.247579974790884</c:v>
                </c:pt>
              </c:numCache>
            </c:numRef>
          </c:yVal>
          <c:smooth val="0"/>
        </c:ser>
        <c:ser>
          <c:idx val="3"/>
          <c:order val="1"/>
          <c:tx>
            <c:v>without veg</c:v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chemeClr val="tx1"/>
              </a:solidFill>
              <a:ln w="6350">
                <a:solidFill>
                  <a:schemeClr val="tx1"/>
                </a:solidFill>
                <a:miter lim="800000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'Möller_etal 2014_regular_waves'!$L$18:$L$21</c:f>
                <c:numCache>
                  <c:formatCode>General</c:formatCode>
                  <c:ptCount val="4"/>
                  <c:pt idx="0">
                    <c:v>1.1944341230608622</c:v>
                  </c:pt>
                  <c:pt idx="1">
                    <c:v>1.5781313266421411</c:v>
                  </c:pt>
                  <c:pt idx="2">
                    <c:v>0.99263624767280367</c:v>
                  </c:pt>
                  <c:pt idx="3">
                    <c:v>2.0754896724471106</c:v>
                  </c:pt>
                </c:numCache>
              </c:numRef>
            </c:plus>
            <c:minus>
              <c:numRef>
                <c:f>'Möller_etal 2014_regular_waves'!$L$18:$L$21</c:f>
                <c:numCache>
                  <c:formatCode>General</c:formatCode>
                  <c:ptCount val="4"/>
                  <c:pt idx="0">
                    <c:v>1.1944341230608622</c:v>
                  </c:pt>
                  <c:pt idx="1">
                    <c:v>1.5781313266421411</c:v>
                  </c:pt>
                  <c:pt idx="2">
                    <c:v>0.99263624767280367</c:v>
                  </c:pt>
                  <c:pt idx="3">
                    <c:v>2.0754896724471106</c:v>
                  </c:pt>
                </c:numCache>
              </c:numRef>
            </c:minus>
          </c:errBars>
          <c:xVal>
            <c:numRef>
              <c:f>'Möller_etal 2014_regular_waves'!$D$18:$D$21</c:f>
              <c:numCache>
                <c:formatCode>0.00</c:formatCode>
                <c:ptCount val="4"/>
                <c:pt idx="0">
                  <c:v>0.37854545000000001</c:v>
                </c:pt>
                <c:pt idx="1">
                  <c:v>0.41645454999999998</c:v>
                </c:pt>
                <c:pt idx="2">
                  <c:v>0.60572727000000004</c:v>
                </c:pt>
                <c:pt idx="3">
                  <c:v>0.88618182000000001</c:v>
                </c:pt>
              </c:numCache>
            </c:numRef>
          </c:xVal>
          <c:yVal>
            <c:numRef>
              <c:f>'Möller_etal 2014_regular_waves'!$K$18:$K$21</c:f>
              <c:numCache>
                <c:formatCode>0.00</c:formatCode>
                <c:ptCount val="4"/>
                <c:pt idx="0">
                  <c:v>6.6042267843927389</c:v>
                </c:pt>
                <c:pt idx="1">
                  <c:v>5.348177850380063</c:v>
                </c:pt>
                <c:pt idx="2">
                  <c:v>5.2378804077947629</c:v>
                </c:pt>
                <c:pt idx="3">
                  <c:v>11.838325683548781</c:v>
                </c:pt>
              </c:numCache>
            </c:numRef>
          </c:yVal>
          <c:smooth val="0"/>
        </c:ser>
        <c:ser>
          <c:idx val="1"/>
          <c:order val="2"/>
          <c:tx>
            <c:v>with veg (model; our best-fit CD equation)</c:v>
          </c:tx>
          <c:spPr>
            <a:ln w="9525">
              <a:noFill/>
            </a:ln>
          </c:spPr>
          <c:marker>
            <c:symbol val="diamond"/>
            <c:size val="8"/>
            <c:spPr>
              <a:noFill/>
              <a:ln w="25400">
                <a:solidFill>
                  <a:schemeClr val="bg1">
                    <a:lumMod val="50000"/>
                  </a:schemeClr>
                </a:solidFill>
                <a:miter lim="800000"/>
              </a:ln>
            </c:spPr>
          </c:marker>
          <c:xVal>
            <c:numRef>
              <c:f>'Möller_etal 2014_regular_waves'!$D$7:$D$17</c:f>
              <c:numCache>
                <c:formatCode>0.00</c:formatCode>
                <c:ptCount val="11"/>
                <c:pt idx="0">
                  <c:v>0.11445455</c:v>
                </c:pt>
                <c:pt idx="1">
                  <c:v>0.188</c:v>
                </c:pt>
                <c:pt idx="2">
                  <c:v>0.19427273</c:v>
                </c:pt>
                <c:pt idx="3">
                  <c:v>0.19627273000000001</c:v>
                </c:pt>
                <c:pt idx="4">
                  <c:v>0.27809091000000002</c:v>
                </c:pt>
                <c:pt idx="5">
                  <c:v>0.30009090999999999</c:v>
                </c:pt>
                <c:pt idx="6">
                  <c:v>0.37845455</c:v>
                </c:pt>
                <c:pt idx="7">
                  <c:v>0.40809090999999997</c:v>
                </c:pt>
                <c:pt idx="8">
                  <c:v>0.58645455000000002</c:v>
                </c:pt>
                <c:pt idx="9">
                  <c:v>0.70463635999999996</c:v>
                </c:pt>
                <c:pt idx="10">
                  <c:v>0.89227272999999996</c:v>
                </c:pt>
              </c:numCache>
            </c:numRef>
          </c:xVal>
          <c:yVal>
            <c:numRef>
              <c:f>'Möller_etal 2014_regular_waves'!$Y$7:$Y$17</c:f>
              <c:numCache>
                <c:formatCode>0.00E+00</c:formatCode>
                <c:ptCount val="11"/>
                <c:pt idx="0">
                  <c:v>2.2678596641066338</c:v>
                </c:pt>
                <c:pt idx="1">
                  <c:v>10.978889558125319</c:v>
                </c:pt>
                <c:pt idx="2">
                  <c:v>16.390637392554577</c:v>
                </c:pt>
                <c:pt idx="3">
                  <c:v>16.411605454470216</c:v>
                </c:pt>
                <c:pt idx="4">
                  <c:v>14.566590384450043</c:v>
                </c:pt>
                <c:pt idx="5">
                  <c:v>17.725493000920647</c:v>
                </c:pt>
                <c:pt idx="6">
                  <c:v>16.25258799566431</c:v>
                </c:pt>
                <c:pt idx="7">
                  <c:v>17.972888505775511</c:v>
                </c:pt>
                <c:pt idx="8">
                  <c:v>17.225021427234747</c:v>
                </c:pt>
                <c:pt idx="9">
                  <c:v>17.717622935923171</c:v>
                </c:pt>
                <c:pt idx="10">
                  <c:v>16.945898586374266</c:v>
                </c:pt>
              </c:numCache>
            </c:numRef>
          </c:yVal>
          <c:smooth val="0"/>
        </c:ser>
        <c:ser>
          <c:idx val="2"/>
          <c:order val="3"/>
          <c:tx>
            <c:v>with veg (Paul &amp; Amos 2011 best-fit CD equation)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  <a:ln w="19050">
                <a:solidFill>
                  <a:schemeClr val="tx1"/>
                </a:solidFill>
              </a:ln>
            </c:spPr>
          </c:marker>
          <c:xVal>
            <c:numRef>
              <c:f>'Möller_etal 2014_regular_waves'!$D$7:$D$17</c:f>
              <c:numCache>
                <c:formatCode>0.00</c:formatCode>
                <c:ptCount val="11"/>
                <c:pt idx="0">
                  <c:v>0.11445455</c:v>
                </c:pt>
                <c:pt idx="1">
                  <c:v>0.188</c:v>
                </c:pt>
                <c:pt idx="2">
                  <c:v>0.19427273</c:v>
                </c:pt>
                <c:pt idx="3">
                  <c:v>0.19627273000000001</c:v>
                </c:pt>
                <c:pt idx="4">
                  <c:v>0.27809091000000002</c:v>
                </c:pt>
                <c:pt idx="5">
                  <c:v>0.30009090999999999</c:v>
                </c:pt>
                <c:pt idx="6">
                  <c:v>0.37845455</c:v>
                </c:pt>
                <c:pt idx="7">
                  <c:v>0.40809090999999997</c:v>
                </c:pt>
                <c:pt idx="8">
                  <c:v>0.58645455000000002</c:v>
                </c:pt>
                <c:pt idx="9">
                  <c:v>0.70463635999999996</c:v>
                </c:pt>
                <c:pt idx="10">
                  <c:v>0.89227272999999996</c:v>
                </c:pt>
              </c:numCache>
            </c:numRef>
          </c:xVal>
          <c:yVal>
            <c:numRef>
              <c:f>'Möller_etal 2014_regular_waves'!$AB$7:$AB$17</c:f>
              <c:numCache>
                <c:formatCode>0.00E+00</c:formatCode>
                <c:ptCount val="11"/>
                <c:pt idx="0">
                  <c:v>3.2697935756499636</c:v>
                </c:pt>
                <c:pt idx="1">
                  <c:v>7.2587484153980135</c:v>
                </c:pt>
                <c:pt idx="2">
                  <c:v>9.2339100396406408</c:v>
                </c:pt>
                <c:pt idx="3">
                  <c:v>9.2219528421620964</c:v>
                </c:pt>
                <c:pt idx="4">
                  <c:v>7.6942852005108771</c:v>
                </c:pt>
                <c:pt idx="5">
                  <c:v>8.668937420488767</c:v>
                </c:pt>
                <c:pt idx="6">
                  <c:v>7.7696844762421851</c:v>
                </c:pt>
                <c:pt idx="7">
                  <c:v>8.4170708805648395</c:v>
                </c:pt>
                <c:pt idx="8">
                  <c:v>8.0693908562464713</c:v>
                </c:pt>
                <c:pt idx="9">
                  <c:v>8.7883185509896276</c:v>
                </c:pt>
                <c:pt idx="10">
                  <c:v>8.8352193684117442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16512"/>
        <c:axId val="74418432"/>
      </c:scatterChart>
      <c:valAx>
        <c:axId val="74416512"/>
        <c:scaling>
          <c:orientation val="minMax"/>
          <c:max val="1.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 (m)</a:t>
                </a:r>
              </a:p>
            </c:rich>
          </c:tx>
          <c:layout>
            <c:manualLayout>
              <c:xMode val="edge"/>
              <c:yMode val="edge"/>
              <c:x val="0.48480919885014451"/>
              <c:y val="0.8911398307990600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74418432"/>
        <c:crosses val="autoZero"/>
        <c:crossBetween val="midCat"/>
      </c:valAx>
      <c:valAx>
        <c:axId val="74418432"/>
        <c:scaling>
          <c:orientation val="minMax"/>
          <c:max val="35"/>
          <c:min val="-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Wwave height (H) reduction (%)</a:t>
                </a:r>
              </a:p>
            </c:rich>
          </c:tx>
          <c:layout>
            <c:manualLayout>
              <c:xMode val="edge"/>
              <c:yMode val="edge"/>
              <c:x val="8.0223972003499941E-3"/>
              <c:y val="0.2789660912338466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4416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2767958265093162"/>
          <c:y val="4.2932400670818834E-2"/>
          <c:w val="0.42411255232791306"/>
          <c:h val="0.17471467172254573"/>
        </c:manualLayout>
      </c:layout>
      <c:overlay val="1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Irregular Waves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 w="19050">
                <a:solidFill>
                  <a:schemeClr val="tx1"/>
                </a:solidFill>
                <a:miter lim="800000"/>
              </a:ln>
            </c:spPr>
          </c:marker>
          <c:xVal>
            <c:numRef>
              <c:f>'Möller_etal 2014_regular_waves'!$V$27:$V$40</c:f>
              <c:numCache>
                <c:formatCode>0.00E+00</c:formatCode>
                <c:ptCount val="14"/>
                <c:pt idx="0">
                  <c:v>16.642198633402227</c:v>
                </c:pt>
                <c:pt idx="1">
                  <c:v>114.31038342383228</c:v>
                </c:pt>
                <c:pt idx="2">
                  <c:v>188.85424693534424</c:v>
                </c:pt>
                <c:pt idx="3">
                  <c:v>187.92393044797799</c:v>
                </c:pt>
                <c:pt idx="4">
                  <c:v>227.19039535878082</c:v>
                </c:pt>
                <c:pt idx="5">
                  <c:v>323.48993668217435</c:v>
                </c:pt>
                <c:pt idx="6">
                  <c:v>366.54469602229369</c:v>
                </c:pt>
                <c:pt idx="7">
                  <c:v>463.04410204735342</c:v>
                </c:pt>
                <c:pt idx="8">
                  <c:v>634.87650838644413</c:v>
                </c:pt>
                <c:pt idx="9">
                  <c:v>768.46942799599935</c:v>
                </c:pt>
                <c:pt idx="10">
                  <c:v>858.12899508775695</c:v>
                </c:pt>
                <c:pt idx="11">
                  <c:v>1043.3556207670306</c:v>
                </c:pt>
                <c:pt idx="12">
                  <c:v>983.1004189802785</c:v>
                </c:pt>
                <c:pt idx="13">
                  <c:v>1169.9640351390874</c:v>
                </c:pt>
              </c:numCache>
            </c:numRef>
          </c:xVal>
          <c:yVal>
            <c:numRef>
              <c:f>'Möller_etal 2014_regular_waves'!$T$27:$T$40</c:f>
              <c:numCache>
                <c:formatCode>0.00E+00</c:formatCode>
                <c:ptCount val="14"/>
                <c:pt idx="0">
                  <c:v>68.266862073290625</c:v>
                </c:pt>
                <c:pt idx="1">
                  <c:v>3.1925336203304324</c:v>
                </c:pt>
                <c:pt idx="2">
                  <c:v>1.5075291663536714</c:v>
                </c:pt>
                <c:pt idx="3">
                  <c:v>1.5183262019629218</c:v>
                </c:pt>
                <c:pt idx="4">
                  <c:v>1.1595590553279105</c:v>
                </c:pt>
                <c:pt idx="5">
                  <c:v>0.7244253766463542</c:v>
                </c:pt>
                <c:pt idx="6">
                  <c:v>0.62108234067626833</c:v>
                </c:pt>
                <c:pt idx="7">
                  <c:v>0.47577440112297631</c:v>
                </c:pt>
                <c:pt idx="8">
                  <c:v>0.34921351054956851</c:v>
                </c:pt>
                <c:pt idx="9">
                  <c:v>0.29868484323878575</c:v>
                </c:pt>
                <c:pt idx="10">
                  <c:v>0.27585157442012809</c:v>
                </c:pt>
                <c:pt idx="11">
                  <c:v>0.24416951767343936</c:v>
                </c:pt>
                <c:pt idx="12">
                  <c:v>0.25277763135366638</c:v>
                </c:pt>
                <c:pt idx="13">
                  <c:v>0.22975315500511317</c:v>
                </c:pt>
              </c:numCache>
            </c:numRef>
          </c:yVal>
          <c:smooth val="0"/>
        </c:ser>
        <c:ser>
          <c:idx val="3"/>
          <c:order val="1"/>
          <c:tx>
            <c:v>Fit Function Irregular Waves</c:v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'Möller_etal 2014_regular_waves'!$T$44:$T$109</c:f>
              <c:numCache>
                <c:formatCode>General</c:formatCode>
                <c:ptCount val="66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</c:numCache>
            </c:numRef>
          </c:xVal>
          <c:yVal>
            <c:numRef>
              <c:f>'Möller_etal 2014_regular_waves'!$V$44:$V$109</c:f>
              <c:numCache>
                <c:formatCode>General</c:formatCode>
                <c:ptCount val="66"/>
                <c:pt idx="0">
                  <c:v>155.36485074706428</c:v>
                </c:pt>
                <c:pt idx="1">
                  <c:v>50.828269802878921</c:v>
                </c:pt>
                <c:pt idx="2">
                  <c:v>16.700740469184591</c:v>
                </c:pt>
                <c:pt idx="3">
                  <c:v>8.7529697233481674</c:v>
                </c:pt>
                <c:pt idx="4">
                  <c:v>5.5592984217923824</c:v>
                </c:pt>
                <c:pt idx="5">
                  <c:v>3.9252408423868075</c:v>
                </c:pt>
                <c:pt idx="6">
                  <c:v>2.9646298682950114</c:v>
                </c:pt>
                <c:pt idx="7">
                  <c:v>2.3463148984599207</c:v>
                </c:pt>
                <c:pt idx="8">
                  <c:v>1.9220081368246047</c:v>
                </c:pt>
                <c:pt idx="9">
                  <c:v>1.6166155506710826</c:v>
                </c:pt>
                <c:pt idx="10">
                  <c:v>1.3885456161412058</c:v>
                </c:pt>
                <c:pt idx="11">
                  <c:v>1.2131331210785279</c:v>
                </c:pt>
                <c:pt idx="12">
                  <c:v>1.0749398056155079</c:v>
                </c:pt>
                <c:pt idx="13">
                  <c:v>0.9638707256181781</c:v>
                </c:pt>
                <c:pt idx="14">
                  <c:v>0.87308164189982251</c:v>
                </c:pt>
                <c:pt idx="15">
                  <c:v>0.79778875492440027</c:v>
                </c:pt>
                <c:pt idx="16">
                  <c:v>0.73456035754745197</c:v>
                </c:pt>
                <c:pt idx="17">
                  <c:v>0.68087877905303273</c:v>
                </c:pt>
                <c:pt idx="18">
                  <c:v>0.6348603831642089</c:v>
                </c:pt>
                <c:pt idx="19">
                  <c:v>0.59507137591387382</c:v>
                </c:pt>
                <c:pt idx="20">
                  <c:v>0.56040354412756677</c:v>
                </c:pt>
                <c:pt idx="21">
                  <c:v>0.5299885318245674</c:v>
                </c:pt>
                <c:pt idx="22">
                  <c:v>0.50313751326374567</c:v>
                </c:pt>
                <c:pt idx="23">
                  <c:v>0.47929797320830136</c:v>
                </c:pt>
                <c:pt idx="24">
                  <c:v>0.45802223988683299</c:v>
                </c:pt>
                <c:pt idx="25">
                  <c:v>0.43894423716871001</c:v>
                </c:pt>
                <c:pt idx="26">
                  <c:v>0.42176207859746417</c:v>
                </c:pt>
                <c:pt idx="27">
                  <c:v>0.40622487534322071</c:v>
                </c:pt>
                <c:pt idx="28">
                  <c:v>0.39212262521385177</c:v>
                </c:pt>
                <c:pt idx="29">
                  <c:v>0.37927838264552072</c:v>
                </c:pt>
                <c:pt idx="30">
                  <c:v>0.36754213687509307</c:v>
                </c:pt>
                <c:pt idx="31">
                  <c:v>0.35678598302322123</c:v>
                </c:pt>
                <c:pt idx="32">
                  <c:v>0.34690028149093421</c:v>
                </c:pt>
                <c:pt idx="33">
                  <c:v>0.33779057981634181</c:v>
                </c:pt>
                <c:pt idx="34">
                  <c:v>0.32937512782510442</c:v>
                </c:pt>
                <c:pt idx="35">
                  <c:v>0.32158285816609189</c:v>
                </c:pt>
                <c:pt idx="36">
                  <c:v>0.31435173466071614</c:v>
                </c:pt>
                <c:pt idx="37">
                  <c:v>0.30762739341645667</c:v>
                </c:pt>
                <c:pt idx="38">
                  <c:v>0.30136201852661565</c:v>
                </c:pt>
                <c:pt idx="39">
                  <c:v>0.29551340692458294</c:v>
                </c:pt>
                <c:pt idx="40">
                  <c:v>0.2900441866677903</c:v>
                </c:pt>
                <c:pt idx="41">
                  <c:v>0.28492116037481396</c:v>
                </c:pt>
                <c:pt idx="42">
                  <c:v>0.28011475129521496</c:v>
                </c:pt>
                <c:pt idx="43">
                  <c:v>0.27559853397029754</c:v>
                </c:pt>
                <c:pt idx="44">
                  <c:v>0.27134883494997614</c:v>
                </c:pt>
                <c:pt idx="45">
                  <c:v>0.26734439179393221</c:v>
                </c:pt>
                <c:pt idx="46">
                  <c:v>0.26356606077470107</c:v>
                </c:pt>
                <c:pt idx="47">
                  <c:v>0.25999656544491523</c:v>
                </c:pt>
                <c:pt idx="48">
                  <c:v>0.25662027962836775</c:v>
                </c:pt>
                <c:pt idx="49">
                  <c:v>0.25342303951956491</c:v>
                </c:pt>
                <c:pt idx="50">
                  <c:v>0.25039198048647526</c:v>
                </c:pt>
                <c:pt idx="51">
                  <c:v>0.2475153949107205</c:v>
                </c:pt>
                <c:pt idx="52">
                  <c:v>0.24478260800308149</c:v>
                </c:pt>
                <c:pt idx="53">
                  <c:v>0.2421838690269682</c:v>
                </c:pt>
                <c:pt idx="54">
                  <c:v>0.2397102557696956</c:v>
                </c:pt>
                <c:pt idx="55">
                  <c:v>0.237353590437829</c:v>
                </c:pt>
                <c:pt idx="56">
                  <c:v>0.23510636543184249</c:v>
                </c:pt>
                <c:pt idx="57">
                  <c:v>0.2329616776875218</c:v>
                </c:pt>
                <c:pt idx="58">
                  <c:v>0.23091317046544269</c:v>
                </c:pt>
                <c:pt idx="59">
                  <c:v>0.2289549816323328</c:v>
                </c:pt>
                <c:pt idx="60">
                  <c:v>0.22708169761469421</c:v>
                </c:pt>
                <c:pt idx="61">
                  <c:v>0.22528831232022542</c:v>
                </c:pt>
                <c:pt idx="62">
                  <c:v>0.22357019041996901</c:v>
                </c:pt>
                <c:pt idx="63">
                  <c:v>0.22192303446671283</c:v>
                </c:pt>
                <c:pt idx="64">
                  <c:v>0.22034285539542478</c:v>
                </c:pt>
                <c:pt idx="65">
                  <c:v>0.2188259460114117</c:v>
                </c:pt>
              </c:numCache>
            </c:numRef>
          </c:yVal>
          <c:smooth val="0"/>
        </c:ser>
        <c:ser>
          <c:idx val="0"/>
          <c:order val="2"/>
          <c:tx>
            <c:v>Regular Waves</c:v>
          </c:tx>
          <c:spPr>
            <a:ln w="28575">
              <a:noFill/>
            </a:ln>
          </c:spPr>
          <c:marker>
            <c:symbol val="star"/>
            <c:size val="7"/>
            <c:spPr>
              <a:noFill/>
              <a:ln w="12700">
                <a:solidFill>
                  <a:sysClr val="windowText" lastClr="000000"/>
                </a:solidFill>
              </a:ln>
            </c:spPr>
          </c:marker>
          <c:xVal>
            <c:numRef>
              <c:f>'Möller_etal 2014_regular_waves'!$V$8:$V$17</c:f>
              <c:numCache>
                <c:formatCode>0.00E+00</c:formatCode>
                <c:ptCount val="10"/>
                <c:pt idx="0">
                  <c:v>107.03107965169148</c:v>
                </c:pt>
                <c:pt idx="1">
                  <c:v>182.29635514208422</c:v>
                </c:pt>
                <c:pt idx="2">
                  <c:v>183.88456617090591</c:v>
                </c:pt>
                <c:pt idx="3">
                  <c:v>219.03288873135716</c:v>
                </c:pt>
                <c:pt idx="4">
                  <c:v>327.94102389297609</c:v>
                </c:pt>
                <c:pt idx="5">
                  <c:v>354.90115664759969</c:v>
                </c:pt>
                <c:pt idx="6">
                  <c:v>474.52428952386123</c:v>
                </c:pt>
                <c:pt idx="7">
                  <c:v>643.34827071444624</c:v>
                </c:pt>
                <c:pt idx="8">
                  <c:v>874.15135735804085</c:v>
                </c:pt>
                <c:pt idx="9">
                  <c:v>1036.8375938419317</c:v>
                </c:pt>
              </c:numCache>
            </c:numRef>
          </c:xVal>
          <c:yVal>
            <c:numRef>
              <c:f>'Möller_etal 2014_regular_waves'!$T$8:$T$17</c:f>
              <c:numCache>
                <c:formatCode>0.00E+00</c:formatCode>
                <c:ptCount val="10"/>
                <c:pt idx="0">
                  <c:v>2.4314130285448572</c:v>
                </c:pt>
                <c:pt idx="1">
                  <c:v>1.6364064026645586</c:v>
                </c:pt>
                <c:pt idx="2">
                  <c:v>1.6270234257012761</c:v>
                </c:pt>
                <c:pt idx="3">
                  <c:v>1.4937089539260393</c:v>
                </c:pt>
                <c:pt idx="4">
                  <c:v>0.99665609514685116</c:v>
                </c:pt>
                <c:pt idx="5">
                  <c:v>0.91007939675739258</c:v>
                </c:pt>
                <c:pt idx="6">
                  <c:v>0.5423175399430965</c:v>
                </c:pt>
                <c:pt idx="7">
                  <c:v>0.33616098480988549</c:v>
                </c:pt>
                <c:pt idx="8">
                  <c:v>0.32396826565136283</c:v>
                </c:pt>
                <c:pt idx="9">
                  <c:v>0.28184669935228834</c:v>
                </c:pt>
              </c:numCache>
            </c:numRef>
          </c:yVal>
          <c:smooth val="0"/>
        </c:ser>
        <c:ser>
          <c:idx val="2"/>
          <c:order val="3"/>
          <c:tx>
            <c:v>Fit Function Regular Waves</c:v>
          </c:tx>
          <c:spPr>
            <a:ln w="19050">
              <a:solidFill>
                <a:sysClr val="windowText" lastClr="000000"/>
              </a:solidFill>
              <a:prstDash val="dashDot"/>
            </a:ln>
          </c:spPr>
          <c:marker>
            <c:symbol val="none"/>
          </c:marker>
          <c:xVal>
            <c:numRef>
              <c:f>'Möller_etal 2014_regular_waves'!$T$44:$T$109</c:f>
              <c:numCache>
                <c:formatCode>General</c:formatCode>
                <c:ptCount val="66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</c:numCache>
            </c:numRef>
          </c:xVal>
          <c:yVal>
            <c:numRef>
              <c:f>'Möller_etal 2014_regular_waves'!$U$44:$U$109</c:f>
              <c:numCache>
                <c:formatCode>General</c:formatCode>
                <c:ptCount val="66"/>
                <c:pt idx="2">
                  <c:v>7.238697723672983</c:v>
                </c:pt>
                <c:pt idx="3">
                  <c:v>4.8567367906642112</c:v>
                </c:pt>
                <c:pt idx="4">
                  <c:v>3.6559084158477302</c:v>
                </c:pt>
                <c:pt idx="5">
                  <c:v>2.9310632147174074</c:v>
                </c:pt>
                <c:pt idx="6">
                  <c:v>2.4455286697788545</c:v>
                </c:pt>
                <c:pt idx="7">
                  <c:v>2.0973492340636586</c:v>
                </c:pt>
                <c:pt idx="8">
                  <c:v>1.8353346387849292</c:v>
                </c:pt>
                <c:pt idx="9">
                  <c:v>1.6309461692946321</c:v>
                </c:pt>
                <c:pt idx="10">
                  <c:v>1.4670087194445331</c:v>
                </c:pt>
                <c:pt idx="11">
                  <c:v>1.3325634841048899</c:v>
                </c:pt>
                <c:pt idx="12">
                  <c:v>1.2202871334325982</c:v>
                </c:pt>
                <c:pt idx="13">
                  <c:v>1.1250987021647467</c:v>
                </c:pt>
                <c:pt idx="14">
                  <c:v>1.0433617560482449</c:v>
                </c:pt>
                <c:pt idx="15">
                  <c:v>0.97240472351628393</c:v>
                </c:pt>
                <c:pt idx="16">
                  <c:v>0.91022054667533736</c:v>
                </c:pt>
                <c:pt idx="17">
                  <c:v>0.85527200454773555</c:v>
                </c:pt>
                <c:pt idx="18">
                  <c:v>0.80636172163214737</c:v>
                </c:pt>
                <c:pt idx="19">
                  <c:v>0.76254309385737584</c:v>
                </c:pt>
                <c:pt idx="20">
                  <c:v>0.72305784952787244</c:v>
                </c:pt>
                <c:pt idx="21">
                  <c:v>0.687291391203254</c:v>
                </c:pt>
                <c:pt idx="22">
                  <c:v>0.65474027657548328</c:v>
                </c:pt>
                <c:pt idx="23">
                  <c:v>0.62498815417330422</c:v>
                </c:pt>
                <c:pt idx="24">
                  <c:v>0.59768769484207496</c:v>
                </c:pt>
                <c:pt idx="25">
                  <c:v>0.57254684494325059</c:v>
                </c:pt>
                <c:pt idx="26">
                  <c:v>0.549318241057145</c:v>
                </c:pt>
                <c:pt idx="27">
                  <c:v>0.52779096889651311</c:v>
                </c:pt>
                <c:pt idx="28">
                  <c:v>0.50778408207328196</c:v>
                </c:pt>
                <c:pt idx="29">
                  <c:v>0.48914145716169671</c:v>
                </c:pt>
                <c:pt idx="30">
                  <c:v>0.47172767416681366</c:v>
                </c:pt>
                <c:pt idx="31">
                  <c:v>0.45542469153522253</c:v>
                </c:pt>
                <c:pt idx="32">
                  <c:v>0.44012914241458456</c:v>
                </c:pt>
                <c:pt idx="33">
                  <c:v>0.42575012077225799</c:v>
                </c:pt>
                <c:pt idx="34">
                  <c:v>0.4122073568195323</c:v>
                </c:pt>
                <c:pt idx="35">
                  <c:v>0.3994297041126823</c:v>
                </c:pt>
                <c:pt idx="36">
                  <c:v>0.3873538779084621</c:v>
                </c:pt>
                <c:pt idx="37">
                  <c:v>0.37592339738218167</c:v>
                </c:pt>
                <c:pt idx="38">
                  <c:v>0.36508769426785947</c:v>
                </c:pt>
                <c:pt idx="39">
                  <c:v>0.35480135814005692</c:v>
                </c:pt>
                <c:pt idx="40">
                  <c:v>0.34502349449752856</c:v>
                </c:pt>
                <c:pt idx="41">
                  <c:v>0.33571717644832072</c:v>
                </c:pt>
                <c:pt idx="42">
                  <c:v>0.3268489744435612</c:v>
                </c:pt>
                <c:pt idx="43">
                  <c:v>0.31838855139309957</c:v>
                </c:pt>
                <c:pt idx="44">
                  <c:v>0.31030831279313986</c:v>
                </c:pt>
                <c:pt idx="45">
                  <c:v>0.3025831033346616</c:v>
                </c:pt>
                <c:pt idx="46">
                  <c:v>0.29518994294117434</c:v>
                </c:pt>
                <c:pt idx="47">
                  <c:v>0.28810779638141398</c:v>
                </c:pt>
                <c:pt idx="48">
                  <c:v>0.2813173715757164</c:v>
                </c:pt>
                <c:pt idx="49">
                  <c:v>0.27480094250962328</c:v>
                </c:pt>
                <c:pt idx="50">
                  <c:v>0.26854219332035473</c:v>
                </c:pt>
                <c:pt idx="51">
                  <c:v>0.26252608065906574</c:v>
                </c:pt>
                <c:pt idx="52">
                  <c:v>0.25673871187631397</c:v>
                </c:pt>
                <c:pt idx="53">
                  <c:v>0.25116723694736681</c:v>
                </c:pt>
                <c:pt idx="54">
                  <c:v>0.24579975236179813</c:v>
                </c:pt>
                <c:pt idx="55">
                  <c:v>0.24062521545938464</c:v>
                </c:pt>
                <c:pt idx="56">
                  <c:v>0.23563336791058764</c:v>
                </c:pt>
              </c:numCache>
            </c:numRef>
          </c:yVal>
          <c:smooth val="0"/>
        </c:ser>
        <c:ser>
          <c:idx val="7"/>
          <c:order val="4"/>
          <c:tx>
            <c:v>Kobayashi et al. 1993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xVal>
            <c:numRef>
              <c:f>'Möller_etal 2014_regular_waves'!$T$44:$T$109</c:f>
              <c:numCache>
                <c:formatCode>General</c:formatCode>
                <c:ptCount val="66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</c:numCache>
            </c:numRef>
          </c:xVal>
          <c:yVal>
            <c:numRef>
              <c:f>'Möller_etal 2014_regular_waves'!$Z$44:$Z$109</c:f>
              <c:numCache>
                <c:formatCode>General</c:formatCode>
                <c:ptCount val="66"/>
                <c:pt idx="0">
                  <c:v>418614.74057125492</c:v>
                </c:pt>
                <c:pt idx="1">
                  <c:v>79312.72700149726</c:v>
                </c:pt>
                <c:pt idx="2">
                  <c:v>15027.016624245078</c:v>
                </c:pt>
                <c:pt idx="3">
                  <c:v>5678.8127821964899</c:v>
                </c:pt>
                <c:pt idx="4">
                  <c:v>2847.1520981587619</c:v>
                </c:pt>
                <c:pt idx="5">
                  <c:v>1666.6149807223476</c:v>
                </c:pt>
                <c:pt idx="6">
                  <c:v>1075.9986693451137</c:v>
                </c:pt>
                <c:pt idx="7">
                  <c:v>743.28247684403834</c:v>
                </c:pt>
                <c:pt idx="8">
                  <c:v>539.49929315359418</c:v>
                </c:pt>
                <c:pt idx="9">
                  <c:v>406.6734908336166</c:v>
                </c:pt>
                <c:pt idx="10">
                  <c:v>315.82933486874356</c:v>
                </c:pt>
                <c:pt idx="11">
                  <c:v>251.26864315095807</c:v>
                </c:pt>
                <c:pt idx="12">
                  <c:v>203.92846891802648</c:v>
                </c:pt>
                <c:pt idx="13">
                  <c:v>168.30029833167538</c:v>
                </c:pt>
                <c:pt idx="14">
                  <c:v>140.89053830300878</c:v>
                </c:pt>
                <c:pt idx="15">
                  <c:v>119.40279636974606</c:v>
                </c:pt>
                <c:pt idx="16">
                  <c:v>102.28084486602891</c:v>
                </c:pt>
                <c:pt idx="17">
                  <c:v>88.441897428990458</c:v>
                </c:pt>
                <c:pt idx="18">
                  <c:v>77.115061236475853</c:v>
                </c:pt>
                <c:pt idx="19">
                  <c:v>67.740281774024794</c:v>
                </c:pt>
                <c:pt idx="20">
                  <c:v>59.90331221564923</c:v>
                </c:pt>
                <c:pt idx="21">
                  <c:v>53.292803110507784</c:v>
                </c:pt>
                <c:pt idx="22">
                  <c:v>47.671348467896941</c:v>
                </c:pt>
                <c:pt idx="23">
                  <c:v>42.855553507529123</c:v>
                </c:pt>
                <c:pt idx="24">
                  <c:v>38.702062674604093</c:v>
                </c:pt>
                <c:pt idx="25">
                  <c:v>35.09760371102994</c:v>
                </c:pt>
                <c:pt idx="26">
                  <c:v>31.951786625580237</c:v>
                </c:pt>
                <c:pt idx="27">
                  <c:v>29.191823557987995</c:v>
                </c:pt>
                <c:pt idx="28">
                  <c:v>26.758608205639675</c:v>
                </c:pt>
                <c:pt idx="29">
                  <c:v>24.603770849643986</c:v>
                </c:pt>
                <c:pt idx="30">
                  <c:v>22.687442402496366</c:v>
                </c:pt>
                <c:pt idx="31">
                  <c:v>20.976539835144489</c:v>
                </c:pt>
                <c:pt idx="32">
                  <c:v>19.443439209349894</c:v>
                </c:pt>
                <c:pt idx="33">
                  <c:v>18.06493980852607</c:v>
                </c:pt>
                <c:pt idx="34">
                  <c:v>16.82144897267667</c:v>
                </c:pt>
                <c:pt idx="35">
                  <c:v>15.696335757860924</c:v>
                </c:pt>
                <c:pt idx="36">
                  <c:v>14.675414814783684</c:v>
                </c:pt>
                <c:pt idx="37">
                  <c:v>13.746531497434429</c:v>
                </c:pt>
                <c:pt idx="38">
                  <c:v>12.899226247456369</c:v>
                </c:pt>
                <c:pt idx="39">
                  <c:v>12.124461493624421</c:v>
                </c:pt>
                <c:pt idx="40">
                  <c:v>11.414398173597927</c:v>
                </c:pt>
                <c:pt idx="41">
                  <c:v>10.762211889119941</c:v>
                </c:pt>
                <c:pt idx="42">
                  <c:v>10.161940903131585</c:v>
                </c:pt>
                <c:pt idx="43">
                  <c:v>9.6083598620551598</c:v>
                </c:pt>
                <c:pt idx="44">
                  <c:v>9.0968744119200871</c:v>
                </c:pt>
                <c:pt idx="45">
                  <c:v>8.6234328701126657</c:v>
                </c:pt>
                <c:pt idx="46">
                  <c:v>8.184451886626734</c:v>
                </c:pt>
                <c:pt idx="47">
                  <c:v>7.7767536325594238</c:v>
                </c:pt>
                <c:pt idx="48">
                  <c:v>7.3975125285875398</c:v>
                </c:pt>
                <c:pt idx="49">
                  <c:v>7.0442099018166333</c:v>
                </c:pt>
                <c:pt idx="50">
                  <c:v>6.7145952580380106</c:v>
                </c:pt>
                <c:pt idx="51">
                  <c:v>6.4066530950306086</c:v>
                </c:pt>
                <c:pt idx="52">
                  <c:v>6.1185743740845631</c:v>
                </c:pt>
                <c:pt idx="53">
                  <c:v>5.8487319213870137</c:v>
                </c:pt>
                <c:pt idx="54">
                  <c:v>5.5956591560212612</c:v>
                </c:pt>
                <c:pt idx="55">
                  <c:v>5.3580316430915769</c:v>
                </c:pt>
                <c:pt idx="56">
                  <c:v>5.1346510535910355</c:v>
                </c:pt>
                <c:pt idx="57">
                  <c:v>4.9244311807617986</c:v>
                </c:pt>
                <c:pt idx="58">
                  <c:v>4.7263857187637717</c:v>
                </c:pt>
                <c:pt idx="59">
                  <c:v>4.5396175557708043</c:v>
                </c:pt>
                <c:pt idx="60">
                  <c:v>4.36330937198667</c:v>
                </c:pt>
                <c:pt idx="61">
                  <c:v>4.1967153649806033</c:v>
                </c:pt>
                <c:pt idx="62">
                  <c:v>4.039153951359121</c:v>
                </c:pt>
                <c:pt idx="63">
                  <c:v>3.8900013160638038</c:v>
                </c:pt>
                <c:pt idx="64">
                  <c:v>3.7486856992785813</c:v>
                </c:pt>
                <c:pt idx="65">
                  <c:v>3.6146823266659363</c:v>
                </c:pt>
              </c:numCache>
            </c:numRef>
          </c:yVal>
          <c:smooth val="0"/>
        </c:ser>
        <c:ser>
          <c:idx val="6"/>
          <c:order val="5"/>
          <c:tx>
            <c:v>Mendez et al. 1999</c:v>
          </c:tx>
          <c:spPr>
            <a:ln w="15875">
              <a:solidFill>
                <a:sysClr val="windowText" lastClr="000000"/>
              </a:solidFill>
              <a:prstDash val="lgDashDot"/>
            </a:ln>
          </c:spPr>
          <c:marker>
            <c:symbol val="none"/>
          </c:marker>
          <c:xVal>
            <c:numRef>
              <c:f>'Möller_etal 2014_regular_waves'!$T$44:$T$109</c:f>
              <c:numCache>
                <c:formatCode>General</c:formatCode>
                <c:ptCount val="66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</c:numCache>
            </c:numRef>
          </c:xVal>
          <c:yVal>
            <c:numRef>
              <c:f>'Möller_etal 2014_regular_waves'!$Y$44:$Y$109</c:f>
              <c:numCache>
                <c:formatCode>General</c:formatCode>
                <c:ptCount val="66"/>
                <c:pt idx="0">
                  <c:v>142341.04238134963</c:v>
                </c:pt>
                <c:pt idx="1">
                  <c:v>30978.831245299079</c:v>
                </c:pt>
                <c:pt idx="2">
                  <c:v>6742.222336701403</c:v>
                </c:pt>
                <c:pt idx="3">
                  <c:v>2763.1834617814493</c:v>
                </c:pt>
                <c:pt idx="4">
                  <c:v>1467.423952259513</c:v>
                </c:pt>
                <c:pt idx="5">
                  <c:v>898.1907563489134</c:v>
                </c:pt>
                <c:pt idx="6">
                  <c:v>601.43531877482769</c:v>
                </c:pt>
                <c:pt idx="7">
                  <c:v>428.4787740272115</c:v>
                </c:pt>
                <c:pt idx="8">
                  <c:v>319.42927604716999</c:v>
                </c:pt>
                <c:pt idx="9">
                  <c:v>246.53088757950442</c:v>
                </c:pt>
                <c:pt idx="10">
                  <c:v>195.54270621046365</c:v>
                </c:pt>
                <c:pt idx="11">
                  <c:v>158.56931924611155</c:v>
                </c:pt>
                <c:pt idx="12">
                  <c:v>130.95755287513663</c:v>
                </c:pt>
                <c:pt idx="13">
                  <c:v>109.82595758384771</c:v>
                </c:pt>
                <c:pt idx="14">
                  <c:v>93.315698511189566</c:v>
                </c:pt>
                <c:pt idx="15">
                  <c:v>80.185647909465388</c:v>
                </c:pt>
                <c:pt idx="16">
                  <c:v>69.582423037768237</c:v>
                </c:pt>
                <c:pt idx="17">
                  <c:v>60.904182465796239</c:v>
                </c:pt>
                <c:pt idx="18">
                  <c:v>53.716989751791822</c:v>
                </c:pt>
                <c:pt idx="19">
                  <c:v>47.701819572029919</c:v>
                </c:pt>
                <c:pt idx="20">
                  <c:v>42.620042248725973</c:v>
                </c:pt>
                <c:pt idx="21">
                  <c:v>38.290388990974662</c:v>
                </c:pt>
                <c:pt idx="22">
                  <c:v>34.573241536530375</c:v>
                </c:pt>
                <c:pt idx="23">
                  <c:v>31.359706407988366</c:v>
                </c:pt>
                <c:pt idx="24">
                  <c:v>28.563881844567117</c:v>
                </c:pt>
                <c:pt idx="25">
                  <c:v>26.117296477275445</c:v>
                </c:pt>
                <c:pt idx="26">
                  <c:v>23.964851298522785</c:v>
                </c:pt>
                <c:pt idx="27">
                  <c:v>22.061818932529601</c:v>
                </c:pt>
                <c:pt idx="28">
                  <c:v>20.371597464555904</c:v>
                </c:pt>
                <c:pt idx="29">
                  <c:v>18.864010051835525</c:v>
                </c:pt>
                <c:pt idx="30">
                  <c:v>17.514004227696518</c:v>
                </c:pt>
                <c:pt idx="31">
                  <c:v>16.300647291296539</c:v>
                </c:pt>
                <c:pt idx="32">
                  <c:v>15.206343381493662</c:v>
                </c:pt>
                <c:pt idx="33">
                  <c:v>14.21621818377103</c:v>
                </c:pt>
                <c:pt idx="34">
                  <c:v>13.317631576906285</c:v>
                </c:pt>
                <c:pt idx="35">
                  <c:v>12.499788774375178</c:v>
                </c:pt>
                <c:pt idx="36">
                  <c:v>11.753427910482705</c:v>
                </c:pt>
                <c:pt idx="37">
                  <c:v>11.070567411977498</c:v>
                </c:pt>
                <c:pt idx="38">
                  <c:v>10.444300463404257</c:v>
                </c:pt>
                <c:pt idx="39">
                  <c:v>9.8686268208588839</c:v>
                </c:pt>
                <c:pt idx="40">
                  <c:v>9.3383144355673267</c:v>
                </c:pt>
                <c:pt idx="41">
                  <c:v>8.8487850147865483</c:v>
                </c:pt>
                <c:pt idx="42">
                  <c:v>8.3960189149642517</c:v>
                </c:pt>
                <c:pt idx="43">
                  <c:v>7.9764757332202736</c:v>
                </c:pt>
                <c:pt idx="44">
                  <c:v>7.5870277123839482</c:v>
                </c:pt>
                <c:pt idx="45">
                  <c:v>7.2249036565177107</c:v>
                </c:pt>
                <c:pt idx="46">
                  <c:v>6.8876415083029148</c:v>
                </c:pt>
                <c:pt idx="47">
                  <c:v>6.5730480967823972</c:v>
                </c:pt>
                <c:pt idx="48">
                  <c:v>6.2791648461620344</c:v>
                </c:pt>
                <c:pt idx="49">
                  <c:v>6.00423846057602</c:v>
                </c:pt>
                <c:pt idx="50">
                  <c:v>5.7466957787500812</c:v>
                </c:pt>
                <c:pt idx="51">
                  <c:v>5.505122136153612</c:v>
                </c:pt>
                <c:pt idx="52">
                  <c:v>5.278242688043294</c:v>
                </c:pt>
                <c:pt idx="53">
                  <c:v>5.0649062405832463</c:v>
                </c:pt>
                <c:pt idx="54">
                  <c:v>4.8640712134967634</c:v>
                </c:pt>
                <c:pt idx="55">
                  <c:v>4.6747934199881396</c:v>
                </c:pt>
                <c:pt idx="56">
                  <c:v>4.4962154007368351</c:v>
                </c:pt>
                <c:pt idx="57">
                  <c:v>4.3275570907905783</c:v>
                </c:pt>
                <c:pt idx="58">
                  <c:v>4.1681076328963691</c:v>
                </c:pt>
                <c:pt idx="59">
                  <c:v>4.0172181795818993</c:v>
                </c:pt>
                <c:pt idx="60">
                  <c:v>3.8742955502320529</c:v>
                </c:pt>
                <c:pt idx="61">
                  <c:v>3.7387966293758073</c:v>
                </c:pt>
                <c:pt idx="62">
                  <c:v>3.6102234091164869</c:v>
                </c:pt>
                <c:pt idx="63">
                  <c:v>3.4881185926756575</c:v>
                </c:pt>
                <c:pt idx="64">
                  <c:v>3.3720616878424785</c:v>
                </c:pt>
                <c:pt idx="65">
                  <c:v>3.2616655291043104</c:v>
                </c:pt>
              </c:numCache>
            </c:numRef>
          </c:yVal>
          <c:smooth val="0"/>
        </c:ser>
        <c:ser>
          <c:idx val="4"/>
          <c:order val="6"/>
          <c:tx>
            <c:v>Paul &amp; Amos 2011 (Hs&gt;0.1m)</c:v>
          </c:tx>
          <c:spPr>
            <a:ln w="15875">
              <a:solidFill>
                <a:sysClr val="windowText" lastClr="000000"/>
              </a:solidFill>
              <a:prstDash val="lgDashDotDot"/>
            </a:ln>
          </c:spPr>
          <c:marker>
            <c:symbol val="none"/>
          </c:marker>
          <c:xVal>
            <c:numRef>
              <c:f>'Möller_etal 2014_regular_waves'!$T$44:$T$109</c:f>
              <c:numCache>
                <c:formatCode>General</c:formatCode>
                <c:ptCount val="66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</c:numCache>
            </c:numRef>
          </c:xVal>
          <c:yVal>
            <c:numRef>
              <c:f>'Möller_etal 2014_regular_waves'!$W$44:$W$109</c:f>
              <c:numCache>
                <c:formatCode>General</c:formatCode>
                <c:ptCount val="66"/>
                <c:pt idx="0">
                  <c:v>52.275876762278848</c:v>
                </c:pt>
                <c:pt idx="1">
                  <c:v>19.172129567228005</c:v>
                </c:pt>
                <c:pt idx="2">
                  <c:v>7.0554488796094947</c:v>
                </c:pt>
                <c:pt idx="3">
                  <c:v>3.9458252110360368</c:v>
                </c:pt>
                <c:pt idx="4">
                  <c:v>2.6204841603387781</c:v>
                </c:pt>
                <c:pt idx="5">
                  <c:v>1.9126892205826849</c:v>
                </c:pt>
                <c:pt idx="6">
                  <c:v>1.4822952771056883</c:v>
                </c:pt>
                <c:pt idx="7">
                  <c:v>1.1974096876694345</c:v>
                </c:pt>
                <c:pt idx="8">
                  <c:v>0.99719205846183767</c:v>
                </c:pt>
                <c:pt idx="9">
                  <c:v>0.85005521167117615</c:v>
                </c:pt>
                <c:pt idx="10">
                  <c:v>0.73812394672193959</c:v>
                </c:pt>
                <c:pt idx="11">
                  <c:v>0.65059489338761445</c:v>
                </c:pt>
                <c:pt idx="12">
                  <c:v>0.58059054265536436</c:v>
                </c:pt>
                <c:pt idx="13">
                  <c:v>0.52354427332739184</c:v>
                </c:pt>
                <c:pt idx="14">
                  <c:v>0.47631631353670012</c:v>
                </c:pt>
                <c:pt idx="15">
                  <c:v>0.4366836372802525</c:v>
                </c:pt>
                <c:pt idx="16">
                  <c:v>0.40303237178695323</c:v>
                </c:pt>
                <c:pt idx="17">
                  <c:v>0.37416524940506479</c:v>
                </c:pt>
                <c:pt idx="18">
                  <c:v>0.34917713360376557</c:v>
                </c:pt>
                <c:pt idx="19">
                  <c:v>0.32737226775000383</c:v>
                </c:pt>
                <c:pt idx="20">
                  <c:v>0.30820789261844628</c:v>
                </c:pt>
                <c:pt idx="21">
                  <c:v>0.29125498516927179</c:v>
                </c:pt>
                <c:pt idx="22">
                  <c:v>0.27617038387683446</c:v>
                </c:pt>
                <c:pt idx="23">
                  <c:v>0.26267665066829859</c:v>
                </c:pt>
                <c:pt idx="24">
                  <c:v>0.25054729173657247</c:v>
                </c:pt>
                <c:pt idx="25">
                  <c:v>0.23959575545934908</c:v>
                </c:pt>
                <c:pt idx="26">
                  <c:v>0.22966713500403596</c:v>
                </c:pt>
                <c:pt idx="27">
                  <c:v>0.22063183586231511</c:v>
                </c:pt>
                <c:pt idx="28">
                  <c:v>0.21238068990947415</c:v>
                </c:pt>
                <c:pt idx="29">
                  <c:v>0.20482114739991097</c:v>
                </c:pt>
                <c:pt idx="30">
                  <c:v>0.19787428130969703</c:v>
                </c:pt>
                <c:pt idx="31">
                  <c:v>0.19147241027947157</c:v>
                </c:pt>
                <c:pt idx="32">
                  <c:v>0.185557197194895</c:v>
                </c:pt>
                <c:pt idx="33">
                  <c:v>0.18007811678767249</c:v>
                </c:pt>
                <c:pt idx="34">
                  <c:v>0.17499121195428632</c:v>
                </c:pt>
                <c:pt idx="35">
                  <c:v>0.17025807774685964</c:v>
                </c:pt>
                <c:pt idx="36">
                  <c:v>0.16584502622595754</c:v>
                </c:pt>
                <c:pt idx="37">
                  <c:v>0.16172239598787264</c:v>
                </c:pt>
                <c:pt idx="38">
                  <c:v>0.15786397817633108</c:v>
                </c:pt>
                <c:pt idx="39">
                  <c:v>0.15424653685979645</c:v>
                </c:pt>
                <c:pt idx="40">
                  <c:v>0.15084940630086879</c:v>
                </c:pt>
                <c:pt idx="41">
                  <c:v>0.14765415122503647</c:v>
                </c:pt>
                <c:pt idx="42">
                  <c:v>0.14464427897561216</c:v>
                </c:pt>
                <c:pt idx="43">
                  <c:v>0.14180499461372797</c:v>
                </c:pt>
                <c:pt idx="44">
                  <c:v>0.13912299173028703</c:v>
                </c:pt>
                <c:pt idx="45">
                  <c:v>0.13658627308796845</c:v>
                </c:pt>
                <c:pt idx="46">
                  <c:v>0.13418399628640609</c:v>
                </c:pt>
                <c:pt idx="47">
                  <c:v>0.1319063405036115</c:v>
                </c:pt>
                <c:pt idx="48">
                  <c:v>0.12974439105817348</c:v>
                </c:pt>
                <c:pt idx="49">
                  <c:v>0.12769003909551857</c:v>
                </c:pt>
                <c:pt idx="50">
                  <c:v>0.12573589415514538</c:v>
                </c:pt>
                <c:pt idx="51">
                  <c:v>0.12387520774571054</c:v>
                </c:pt>
                <c:pt idx="52">
                  <c:v>0.1221018063578711</c:v>
                </c:pt>
                <c:pt idx="53">
                  <c:v>0.12041003259402222</c:v>
                </c:pt>
                <c:pt idx="54">
                  <c:v>0.1187946932998753</c:v>
                </c:pt>
                <c:pt idx="55">
                  <c:v>0.11725101375341465</c:v>
                </c:pt>
                <c:pt idx="56">
                  <c:v>0.11577459710869677</c:v>
                </c:pt>
                <c:pt idx="57">
                  <c:v>0.11436138841044555</c:v>
                </c:pt>
                <c:pt idx="58">
                  <c:v>0.11300764259466067</c:v>
                </c:pt>
                <c:pt idx="59">
                  <c:v>0.11170989597388031</c:v>
                </c:pt>
                <c:pt idx="60">
                  <c:v>0.11046494077607769</c:v>
                </c:pt>
                <c:pt idx="61">
                  <c:v>0.10926980236565108</c:v>
                </c:pt>
                <c:pt idx="62">
                  <c:v>0.10812171882541721</c:v>
                </c:pt>
                <c:pt idx="63">
                  <c:v>0.10701812262142671</c:v>
                </c:pt>
                <c:pt idx="64">
                  <c:v>0.10595662410901749</c:v>
                </c:pt>
                <c:pt idx="65">
                  <c:v>0.10493499666981654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68832"/>
        <c:axId val="76579200"/>
      </c:scatterChart>
      <c:valAx>
        <c:axId val="7656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Re</a:t>
                </a:r>
                <a:r>
                  <a:rPr lang="en-US" sz="1200" baseline="-25000"/>
                  <a:t>v</a:t>
                </a:r>
                <a:r>
                  <a:rPr lang="en-US" sz="1200"/>
                  <a:t> [-]</a:t>
                </a:r>
              </a:p>
            </c:rich>
          </c:tx>
          <c:overlay val="0"/>
        </c:title>
        <c:numFmt formatCode="0.0E+0" sourceLinked="0"/>
        <c:majorTickMark val="out"/>
        <c:minorTickMark val="none"/>
        <c:tickLblPos val="nextTo"/>
        <c:crossAx val="76579200"/>
        <c:crossesAt val="1.000000000000004E-4"/>
        <c:crossBetween val="midCat"/>
      </c:valAx>
      <c:valAx>
        <c:axId val="76579200"/>
        <c:scaling>
          <c:logBase val="10"/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de-DE" sz="1200"/>
                  <a:t>C</a:t>
                </a:r>
                <a:r>
                  <a:rPr lang="de-DE" sz="1200" baseline="-25000"/>
                  <a:t>D</a:t>
                </a:r>
                <a:r>
                  <a:rPr lang="de-DE" sz="1200"/>
                  <a:t> [-]</a:t>
                </a:r>
              </a:p>
            </c:rich>
          </c:tx>
          <c:overlay val="0"/>
        </c:title>
        <c:numFmt formatCode="0.0E+0" sourceLinked="0"/>
        <c:majorTickMark val="out"/>
        <c:minorTickMark val="none"/>
        <c:tickLblPos val="nextTo"/>
        <c:crossAx val="765688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115715333563106"/>
          <c:y val="5.508384299644669E-2"/>
          <c:w val="0.37898989898989943"/>
          <c:h val="0.30694308906750911"/>
        </c:manualLayout>
      </c:layout>
      <c:overlay val="1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177799</xdr:colOff>
      <xdr:row>4</xdr:row>
      <xdr:rowOff>95250</xdr:rowOff>
    </xdr:from>
    <xdr:to>
      <xdr:col>37</xdr:col>
      <xdr:colOff>612774</xdr:colOff>
      <xdr:row>24</xdr:row>
      <xdr:rowOff>31750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635000</xdr:colOff>
      <xdr:row>4</xdr:row>
      <xdr:rowOff>88900</xdr:rowOff>
    </xdr:from>
    <xdr:to>
      <xdr:col>47</xdr:col>
      <xdr:colOff>165100</xdr:colOff>
      <xdr:row>23</xdr:row>
      <xdr:rowOff>96520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9"/>
  <sheetViews>
    <sheetView tabSelected="1" zoomScaleNormal="100" workbookViewId="0">
      <selection activeCell="M1" sqref="M1"/>
    </sheetView>
  </sheetViews>
  <sheetFormatPr defaultColWidth="9.1796875" defaultRowHeight="14.5" x14ac:dyDescent="0.35"/>
  <cols>
    <col min="1" max="1" width="18.26953125" style="1" customWidth="1"/>
    <col min="2" max="3" width="20.453125" style="1" customWidth="1"/>
    <col min="4" max="4" width="12.453125" style="1" customWidth="1"/>
    <col min="5" max="5" width="14.26953125" style="1" customWidth="1"/>
    <col min="6" max="6" width="15.453125" style="1" customWidth="1"/>
    <col min="7" max="7" width="21.7265625" style="2" customWidth="1"/>
    <col min="8" max="8" width="21.81640625" style="1" customWidth="1"/>
    <col min="9" max="9" width="19.7265625" style="1" customWidth="1"/>
    <col min="10" max="10" width="17.1796875" style="1" customWidth="1"/>
    <col min="11" max="11" width="30.26953125" style="1" customWidth="1"/>
    <col min="12" max="12" width="9.7265625" style="1" customWidth="1"/>
    <col min="13" max="14" width="9.1796875" style="1"/>
    <col min="15" max="15" width="11.453125" style="1" customWidth="1"/>
    <col min="16" max="16" width="12.26953125" style="1" bestFit="1" customWidth="1"/>
    <col min="17" max="21" width="9.1796875" style="1"/>
    <col min="22" max="22" width="11.7265625" style="1" customWidth="1"/>
    <col min="23" max="23" width="10" style="1" customWidth="1"/>
    <col min="24" max="24" width="11.453125" style="1" customWidth="1"/>
    <col min="25" max="25" width="10.26953125" style="1" customWidth="1"/>
    <col min="26" max="29" width="15.81640625" style="1" customWidth="1"/>
    <col min="30" max="16384" width="9.1796875" style="1"/>
  </cols>
  <sheetData>
    <row r="1" spans="1:34" x14ac:dyDescent="0.35">
      <c r="A1" s="23" t="s">
        <v>0</v>
      </c>
      <c r="B1" s="23"/>
      <c r="C1" s="23"/>
      <c r="D1" s="23"/>
      <c r="E1" s="23"/>
      <c r="F1" s="23"/>
      <c r="I1" s="1" t="s">
        <v>1</v>
      </c>
      <c r="O1" s="1" t="s">
        <v>2</v>
      </c>
      <c r="X1" s="11"/>
      <c r="AE1" s="11"/>
      <c r="AF1" s="1" t="s">
        <v>3</v>
      </c>
    </row>
    <row r="2" spans="1:34" x14ac:dyDescent="0.35">
      <c r="A2" s="23"/>
      <c r="B2" s="23"/>
      <c r="C2" s="23"/>
      <c r="D2" s="23"/>
      <c r="E2" s="23"/>
      <c r="F2" s="23"/>
      <c r="H2" s="1" t="s">
        <v>4</v>
      </c>
      <c r="I2" s="1" t="s">
        <v>4</v>
      </c>
      <c r="J2" s="1" t="s">
        <v>4</v>
      </c>
      <c r="K2" s="1" t="s">
        <v>5</v>
      </c>
      <c r="N2" s="1" t="s">
        <v>7</v>
      </c>
      <c r="O2" s="12">
        <v>9.9999999999999995E-7</v>
      </c>
      <c r="P2" s="1" t="s">
        <v>8</v>
      </c>
      <c r="U2" s="1" t="s">
        <v>9</v>
      </c>
      <c r="AF2" s="1">
        <v>0.7</v>
      </c>
      <c r="AG2" s="1" t="s">
        <v>6</v>
      </c>
      <c r="AH2" s="1" t="s">
        <v>10</v>
      </c>
    </row>
    <row r="3" spans="1:34" x14ac:dyDescent="0.35">
      <c r="A3" s="23"/>
      <c r="B3" s="23"/>
      <c r="C3" s="23"/>
      <c r="D3" s="23"/>
      <c r="E3" s="23"/>
      <c r="F3" s="23"/>
      <c r="N3" s="1" t="s">
        <v>11</v>
      </c>
      <c r="O3" s="1">
        <v>0.06</v>
      </c>
      <c r="P3" s="1" t="s">
        <v>12</v>
      </c>
      <c r="Q3" s="1" t="s">
        <v>13</v>
      </c>
      <c r="U3" s="1" t="s">
        <v>14</v>
      </c>
      <c r="AF3" s="1">
        <v>2.8571428571428574E-2</v>
      </c>
      <c r="AG3" s="1" t="s">
        <v>6</v>
      </c>
      <c r="AH3" s="1" t="s">
        <v>15</v>
      </c>
    </row>
    <row r="4" spans="1:34" x14ac:dyDescent="0.35">
      <c r="D4" s="24" t="s">
        <v>16</v>
      </c>
      <c r="E4" s="24"/>
      <c r="F4" s="24"/>
      <c r="G4" s="24"/>
      <c r="H4" s="1" t="s">
        <v>17</v>
      </c>
      <c r="I4" s="1" t="s">
        <v>16</v>
      </c>
      <c r="J4" s="1" t="s">
        <v>17</v>
      </c>
      <c r="N4" s="1" t="s">
        <v>18</v>
      </c>
      <c r="O4" s="1">
        <v>153</v>
      </c>
      <c r="P4" s="1" t="s">
        <v>19</v>
      </c>
      <c r="Q4" s="1" t="s">
        <v>20</v>
      </c>
      <c r="AD4" s="7"/>
      <c r="AF4" s="1">
        <v>1.25E-3</v>
      </c>
      <c r="AG4" s="1" t="s">
        <v>6</v>
      </c>
      <c r="AH4" s="1" t="s">
        <v>21</v>
      </c>
    </row>
    <row r="5" spans="1:34" x14ac:dyDescent="0.35">
      <c r="D5" s="1" t="s">
        <v>22</v>
      </c>
      <c r="E5" s="1" t="s">
        <v>23</v>
      </c>
      <c r="F5" s="1" t="s">
        <v>24</v>
      </c>
      <c r="G5" s="2" t="s">
        <v>25</v>
      </c>
      <c r="H5" s="1" t="s">
        <v>22</v>
      </c>
      <c r="I5" s="1" t="s">
        <v>26</v>
      </c>
      <c r="J5" s="1" t="s">
        <v>26</v>
      </c>
      <c r="K5" s="1" t="s">
        <v>27</v>
      </c>
      <c r="N5" s="1" t="s">
        <v>28</v>
      </c>
      <c r="O5" s="1">
        <v>1.45</v>
      </c>
      <c r="P5" s="1" t="s">
        <v>29</v>
      </c>
      <c r="Q5" s="1" t="s">
        <v>20</v>
      </c>
      <c r="R5" s="13" t="s">
        <v>30</v>
      </c>
      <c r="S5" s="13"/>
      <c r="AD5" s="7"/>
    </row>
    <row r="6" spans="1:34" ht="44.5" customHeight="1" x14ac:dyDescent="0.35">
      <c r="A6" s="3" t="s">
        <v>31</v>
      </c>
      <c r="B6" s="4" t="s">
        <v>32</v>
      </c>
      <c r="C6" s="1" t="s">
        <v>33</v>
      </c>
      <c r="D6" s="1" t="s">
        <v>34</v>
      </c>
      <c r="E6" s="1" t="s">
        <v>35</v>
      </c>
      <c r="F6" s="1" t="s">
        <v>36</v>
      </c>
      <c r="G6" s="2" t="s">
        <v>37</v>
      </c>
      <c r="H6" s="1" t="s">
        <v>38</v>
      </c>
      <c r="I6" s="1" t="s">
        <v>34</v>
      </c>
      <c r="J6" s="1" t="s">
        <v>38</v>
      </c>
      <c r="K6" s="1" t="s">
        <v>39</v>
      </c>
      <c r="M6" s="1" t="s">
        <v>40</v>
      </c>
      <c r="O6" s="14"/>
      <c r="P6" s="1" t="s">
        <v>41</v>
      </c>
      <c r="Q6" s="1" t="s">
        <v>42</v>
      </c>
      <c r="R6" s="1" t="s">
        <v>43</v>
      </c>
      <c r="S6" s="1" t="s">
        <v>44</v>
      </c>
      <c r="T6" s="1" t="s">
        <v>45</v>
      </c>
      <c r="U6" s="14" t="s">
        <v>46</v>
      </c>
      <c r="V6" s="1" t="s">
        <v>47</v>
      </c>
      <c r="W6" s="1" t="s">
        <v>48</v>
      </c>
      <c r="X6" s="14"/>
      <c r="Y6" s="14" t="s">
        <v>49</v>
      </c>
      <c r="Z6" s="14" t="s">
        <v>50</v>
      </c>
      <c r="AA6" s="14" t="s">
        <v>51</v>
      </c>
      <c r="AB6" s="14" t="s">
        <v>52</v>
      </c>
      <c r="AC6" s="14"/>
      <c r="AD6" s="5"/>
    </row>
    <row r="7" spans="1:34" s="15" customFormat="1" x14ac:dyDescent="0.35">
      <c r="A7" s="15" t="s">
        <v>53</v>
      </c>
      <c r="B7" s="6" t="s">
        <v>54</v>
      </c>
      <c r="C7" s="15">
        <v>2</v>
      </c>
      <c r="D7" s="17">
        <v>0.11445455</v>
      </c>
      <c r="E7" s="17">
        <v>1.4954544999999999</v>
      </c>
      <c r="F7" s="17">
        <v>3.51</v>
      </c>
      <c r="G7" s="18">
        <f t="shared" ref="G7:G21" si="0">D7*PI()/E7/SINH(2*PI()*C7/F7)</f>
        <v>1.3413199091315277E-2</v>
      </c>
      <c r="H7" s="17">
        <v>0.11463636000000001</v>
      </c>
      <c r="I7" s="17">
        <v>2.16E-3</v>
      </c>
      <c r="J7" s="17">
        <v>4.1799999999999997E-3</v>
      </c>
      <c r="K7" s="17">
        <f t="shared" ref="K7:K21" si="1">100*(D7-H7)/D7</f>
        <v>-0.15884908026811032</v>
      </c>
      <c r="L7" s="19">
        <f t="shared" ref="L7:L21" si="2">100*SQRT((I7^2)+J7^2/11)/D7</f>
        <v>2.184972001585733</v>
      </c>
      <c r="M7" s="15">
        <f t="shared" ref="M7:M21" si="3">2*PI()/F7</f>
        <v>1.7900812840967484</v>
      </c>
      <c r="N7" s="20"/>
      <c r="O7" s="21"/>
      <c r="P7" s="21">
        <f t="shared" ref="P7:P21" si="4">4*M7/(3*SINH(M7*C7)*(SINH(2*M7*C7)+2*M7*C7))</f>
        <v>2.0458327954617016E-4</v>
      </c>
      <c r="Q7" s="21">
        <f t="shared" ref="Q7:Q17" si="5">POWER(SINH(M7*$AF$2),3)+3*SINH(M7*$AF$2)</f>
        <v>8.9785134645336164</v>
      </c>
      <c r="R7" s="20">
        <f t="shared" ref="R7:R21" si="6">$AF$4*D7/(2*$AF$3^2)</f>
        <v>8.7629264843749985E-2</v>
      </c>
      <c r="S7" s="20">
        <f t="shared" ref="S7:S21" si="7">((D7/H7)-1)/40</f>
        <v>-3.9649287538440214E-5</v>
      </c>
      <c r="T7" s="20">
        <f t="shared" ref="T7:T17" si="8">(3*PI()/2)*S7/(P7*Q7*R7)</f>
        <v>-1.1607876446548717</v>
      </c>
      <c r="U7" s="20">
        <f t="shared" ref="U7:U21" si="9">(2/(3*PI()))*W7*R7*Q7*P7</f>
        <v>5.8012125190144161E-4</v>
      </c>
      <c r="V7" s="20">
        <f t="shared" ref="V7:V21" si="10">G7*$AF$4/$O$2</f>
        <v>16.766498864144097</v>
      </c>
      <c r="W7" s="20">
        <f t="shared" ref="W7:W21" si="11">-0.04553+POWER(305.51/V7,0.97669)</f>
        <v>16.983850742741517</v>
      </c>
      <c r="Y7" s="20">
        <f t="shared" ref="Y7:Y21" si="12">(U7*40*100)/(1+U7*40)</f>
        <v>2.2678596641066338</v>
      </c>
      <c r="Z7" s="20">
        <f t="shared" ref="Z7:Z21" si="13">0.06+POWER((153/V7),1.45)</f>
        <v>24.740907144112526</v>
      </c>
      <c r="AA7" s="20">
        <f t="shared" ref="AA7:AA21" si="14">(2/(3*PI()))*Z7*R7*Q7*P7</f>
        <v>8.4508079133666916E-4</v>
      </c>
      <c r="AB7" s="20">
        <f t="shared" ref="AB7:AB21" si="15">(AA7*40*100)/(1+AA7*40)</f>
        <v>3.2697935756499636</v>
      </c>
      <c r="AC7" s="20"/>
    </row>
    <row r="8" spans="1:34" s="15" customFormat="1" x14ac:dyDescent="0.35">
      <c r="A8" s="15" t="s">
        <v>55</v>
      </c>
      <c r="B8" s="6" t="s">
        <v>54</v>
      </c>
      <c r="C8" s="15">
        <v>2</v>
      </c>
      <c r="D8" s="17">
        <v>0.188</v>
      </c>
      <c r="E8" s="17">
        <v>2.0954545000000002</v>
      </c>
      <c r="F8" s="17">
        <v>6.59</v>
      </c>
      <c r="G8" s="18">
        <f t="shared" si="0"/>
        <v>8.5624863721353181E-2</v>
      </c>
      <c r="H8" s="17">
        <v>0.16945455000000001</v>
      </c>
      <c r="I8" s="17">
        <v>2.8999999999999998E-3</v>
      </c>
      <c r="J8" s="17">
        <v>3.8600000000000001E-3</v>
      </c>
      <c r="K8" s="17">
        <f t="shared" si="1"/>
        <v>9.8646010638297827</v>
      </c>
      <c r="L8" s="19">
        <f t="shared" si="2"/>
        <v>1.662139068853514</v>
      </c>
      <c r="M8" s="15">
        <f t="shared" si="3"/>
        <v>0.95344238348703891</v>
      </c>
      <c r="N8" s="20"/>
      <c r="O8" s="21"/>
      <c r="P8" s="21">
        <f t="shared" si="4"/>
        <v>1.4593551279116653E-2</v>
      </c>
      <c r="Q8" s="21">
        <f t="shared" si="5"/>
        <v>2.5244780472446502</v>
      </c>
      <c r="R8" s="20">
        <f t="shared" si="6"/>
        <v>0.14393749999999997</v>
      </c>
      <c r="S8" s="20">
        <f t="shared" si="7"/>
        <v>2.7360507581531412E-3</v>
      </c>
      <c r="T8" s="20">
        <f t="shared" si="8"/>
        <v>2.4314130285448572</v>
      </c>
      <c r="U8" s="20">
        <f t="shared" si="9"/>
        <v>3.0832264121480094E-3</v>
      </c>
      <c r="V8" s="20">
        <f t="shared" si="10"/>
        <v>107.03107965169148</v>
      </c>
      <c r="W8" s="20">
        <f t="shared" si="11"/>
        <v>2.7399334044192059</v>
      </c>
      <c r="Y8" s="20">
        <f t="shared" si="12"/>
        <v>10.978889558125319</v>
      </c>
      <c r="Z8" s="20">
        <f t="shared" si="13"/>
        <v>1.7388550854843163</v>
      </c>
      <c r="AA8" s="20">
        <f t="shared" si="14"/>
        <v>1.9567205238696598E-3</v>
      </c>
      <c r="AB8" s="20">
        <f t="shared" si="15"/>
        <v>7.2587484153980135</v>
      </c>
      <c r="AC8" s="20"/>
    </row>
    <row r="9" spans="1:34" s="15" customFormat="1" x14ac:dyDescent="0.35">
      <c r="A9" s="15" t="s">
        <v>56</v>
      </c>
      <c r="B9" s="6" t="s">
        <v>54</v>
      </c>
      <c r="C9" s="15">
        <v>2</v>
      </c>
      <c r="D9" s="17">
        <v>0.19427273</v>
      </c>
      <c r="E9" s="17">
        <v>2.8972726999999998</v>
      </c>
      <c r="F9" s="17">
        <v>10.8</v>
      </c>
      <c r="G9" s="18">
        <f t="shared" si="0"/>
        <v>0.14583708411366736</v>
      </c>
      <c r="H9" s="17">
        <v>0.16200000000000001</v>
      </c>
      <c r="I9" s="17">
        <v>3.9300000000000003E-3</v>
      </c>
      <c r="J9" s="17">
        <v>4.1700000000000001E-3</v>
      </c>
      <c r="K9" s="17">
        <f t="shared" si="1"/>
        <v>16.612074170162739</v>
      </c>
      <c r="L9" s="19">
        <f t="shared" si="2"/>
        <v>2.1239327480527308</v>
      </c>
      <c r="M9" s="15">
        <f t="shared" si="3"/>
        <v>0.58177641733144314</v>
      </c>
      <c r="N9" s="20"/>
      <c r="O9" s="21"/>
      <c r="P9" s="21">
        <f t="shared" si="4"/>
        <v>7.2546400182669168E-2</v>
      </c>
      <c r="Q9" s="21">
        <f t="shared" si="5"/>
        <v>1.3291281129160695</v>
      </c>
      <c r="R9" s="20">
        <f t="shared" si="6"/>
        <v>0.14874005890624997</v>
      </c>
      <c r="S9" s="20">
        <f t="shared" si="7"/>
        <v>4.9803595679012323E-3</v>
      </c>
      <c r="T9" s="20">
        <f t="shared" si="8"/>
        <v>1.6364064026645586</v>
      </c>
      <c r="U9" s="20">
        <f t="shared" si="9"/>
        <v>4.900957524790109E-3</v>
      </c>
      <c r="V9" s="20">
        <f t="shared" si="10"/>
        <v>182.29635514208422</v>
      </c>
      <c r="W9" s="20">
        <f t="shared" si="11"/>
        <v>1.6103171193587662</v>
      </c>
      <c r="Y9" s="20">
        <f t="shared" si="12"/>
        <v>16.390637392554577</v>
      </c>
      <c r="Z9" s="20">
        <f t="shared" si="13"/>
        <v>0.83566553662204335</v>
      </c>
      <c r="AA9" s="20">
        <f t="shared" si="14"/>
        <v>2.5433259391457221E-3</v>
      </c>
      <c r="AB9" s="20">
        <f t="shared" si="15"/>
        <v>9.2339100396406408</v>
      </c>
      <c r="AC9" s="20"/>
    </row>
    <row r="10" spans="1:34" s="15" customFormat="1" x14ac:dyDescent="0.35">
      <c r="A10" s="15" t="s">
        <v>57</v>
      </c>
      <c r="B10" s="6" t="s">
        <v>54</v>
      </c>
      <c r="C10" s="15">
        <v>2</v>
      </c>
      <c r="D10" s="17">
        <v>0.19627273000000001</v>
      </c>
      <c r="E10" s="17">
        <v>2.9018182000000001</v>
      </c>
      <c r="F10" s="17">
        <v>10.8</v>
      </c>
      <c r="G10" s="18">
        <f t="shared" si="0"/>
        <v>0.14710765293672473</v>
      </c>
      <c r="H10" s="17">
        <v>0.16354545000000001</v>
      </c>
      <c r="I10" s="17">
        <v>2.2000000000000001E-3</v>
      </c>
      <c r="J10" s="17">
        <v>3.0100000000000001E-3</v>
      </c>
      <c r="K10" s="17">
        <f t="shared" si="1"/>
        <v>16.674389763672213</v>
      </c>
      <c r="L10" s="19">
        <f t="shared" si="2"/>
        <v>1.2125176415327965</v>
      </c>
      <c r="M10" s="15">
        <f t="shared" si="3"/>
        <v>0.58177641733144314</v>
      </c>
      <c r="N10" s="20"/>
      <c r="O10" s="21"/>
      <c r="P10" s="21">
        <f t="shared" si="4"/>
        <v>7.2546400182669168E-2</v>
      </c>
      <c r="Q10" s="21">
        <f t="shared" si="5"/>
        <v>1.3291281129160695</v>
      </c>
      <c r="R10" s="20">
        <f t="shared" si="6"/>
        <v>0.15027130890624998</v>
      </c>
      <c r="S10" s="20">
        <f t="shared" si="7"/>
        <v>5.0027805726175819E-3</v>
      </c>
      <c r="T10" s="20">
        <f t="shared" si="8"/>
        <v>1.6270234257012761</v>
      </c>
      <c r="U10" s="20">
        <f t="shared" si="9"/>
        <v>4.9084581489153289E-3</v>
      </c>
      <c r="V10" s="20">
        <f t="shared" si="10"/>
        <v>183.88456617090591</v>
      </c>
      <c r="W10" s="20">
        <f t="shared" si="11"/>
        <v>1.5963475264278864</v>
      </c>
      <c r="Y10" s="20">
        <f t="shared" si="12"/>
        <v>16.411605454470216</v>
      </c>
      <c r="Z10" s="20">
        <f t="shared" si="13"/>
        <v>0.82597028050632382</v>
      </c>
      <c r="AA10" s="20">
        <f t="shared" si="14"/>
        <v>2.5396979586175916E-3</v>
      </c>
      <c r="AB10" s="20">
        <f t="shared" si="15"/>
        <v>9.2219528421620964</v>
      </c>
      <c r="AC10" s="20"/>
    </row>
    <row r="11" spans="1:34" s="15" customFormat="1" x14ac:dyDescent="0.35">
      <c r="A11" s="15" t="s">
        <v>58</v>
      </c>
      <c r="B11" s="6" t="s">
        <v>54</v>
      </c>
      <c r="C11" s="15">
        <v>2</v>
      </c>
      <c r="D11" s="17">
        <v>0.27809091000000002</v>
      </c>
      <c r="E11" s="17">
        <v>2.5</v>
      </c>
      <c r="F11" s="17">
        <v>8.7200000000000006</v>
      </c>
      <c r="G11" s="18">
        <f t="shared" si="0"/>
        <v>0.1752263109850857</v>
      </c>
      <c r="H11" s="17">
        <v>0.23363635999999999</v>
      </c>
      <c r="I11" s="17">
        <v>2.5100000000000001E-3</v>
      </c>
      <c r="J11" s="17">
        <v>3.29E-3</v>
      </c>
      <c r="K11" s="17">
        <f t="shared" si="1"/>
        <v>15.985617796712605</v>
      </c>
      <c r="L11" s="19">
        <f t="shared" si="2"/>
        <v>0.97051315716659914</v>
      </c>
      <c r="M11" s="15">
        <f t="shared" si="3"/>
        <v>0.72054877375912685</v>
      </c>
      <c r="N11" s="20"/>
      <c r="O11" s="21"/>
      <c r="P11" s="21">
        <f t="shared" si="4"/>
        <v>4.0890868581871381E-2</v>
      </c>
      <c r="Q11" s="21">
        <f t="shared" si="5"/>
        <v>1.7237001048258092</v>
      </c>
      <c r="R11" s="20">
        <f t="shared" si="6"/>
        <v>0.21291335296875</v>
      </c>
      <c r="S11" s="20">
        <f t="shared" si="7"/>
        <v>4.7568098989386794E-3</v>
      </c>
      <c r="T11" s="20">
        <f t="shared" si="8"/>
        <v>1.4937089539260393</v>
      </c>
      <c r="U11" s="20">
        <f t="shared" si="9"/>
        <v>4.2625567825279502E-3</v>
      </c>
      <c r="V11" s="20">
        <f t="shared" si="10"/>
        <v>219.03288873135716</v>
      </c>
      <c r="W11" s="20">
        <f t="shared" si="11"/>
        <v>1.3385061349836063</v>
      </c>
      <c r="Y11" s="20">
        <f t="shared" si="12"/>
        <v>14.566590384450043</v>
      </c>
      <c r="Z11" s="20">
        <f t="shared" si="13"/>
        <v>0.6543798045762943</v>
      </c>
      <c r="AA11" s="20">
        <f t="shared" si="14"/>
        <v>2.0839135521632571E-3</v>
      </c>
      <c r="AB11" s="20">
        <f t="shared" si="15"/>
        <v>7.6942852005108771</v>
      </c>
      <c r="AC11" s="20"/>
    </row>
    <row r="12" spans="1:34" s="15" customFormat="1" x14ac:dyDescent="0.35">
      <c r="A12" s="15" t="s">
        <v>59</v>
      </c>
      <c r="B12" s="6" t="s">
        <v>54</v>
      </c>
      <c r="C12" s="15">
        <v>2</v>
      </c>
      <c r="D12" s="17">
        <v>0.30009090999999999</v>
      </c>
      <c r="E12" s="17">
        <v>3.6036364000000001</v>
      </c>
      <c r="F12" s="17">
        <v>14.29</v>
      </c>
      <c r="G12" s="18">
        <f t="shared" si="0"/>
        <v>0.26235281911438085</v>
      </c>
      <c r="H12" s="17">
        <v>0.24163635999999999</v>
      </c>
      <c r="I12" s="17">
        <v>1.64E-3</v>
      </c>
      <c r="J12" s="17">
        <v>3.5899999999999999E-3</v>
      </c>
      <c r="K12" s="17">
        <f t="shared" si="1"/>
        <v>19.478947229691162</v>
      </c>
      <c r="L12" s="19">
        <f t="shared" si="2"/>
        <v>0.65480330767501504</v>
      </c>
      <c r="M12" s="15">
        <f t="shared" si="3"/>
        <v>0.43969106418331605</v>
      </c>
      <c r="N12" s="20"/>
      <c r="O12" s="21"/>
      <c r="P12" s="21">
        <f t="shared" si="4"/>
        <v>0.1284973308798911</v>
      </c>
      <c r="Q12" s="21">
        <f t="shared" si="5"/>
        <v>0.96856505664241432</v>
      </c>
      <c r="R12" s="20">
        <f t="shared" si="6"/>
        <v>0.22975710296874996</v>
      </c>
      <c r="S12" s="20">
        <f t="shared" si="7"/>
        <v>6.0477808472201803E-3</v>
      </c>
      <c r="T12" s="20">
        <f t="shared" si="8"/>
        <v>0.99665609514685116</v>
      </c>
      <c r="U12" s="20">
        <f t="shared" si="9"/>
        <v>5.3860830187408455E-3</v>
      </c>
      <c r="V12" s="20">
        <f t="shared" si="10"/>
        <v>327.94102389297609</v>
      </c>
      <c r="W12" s="20">
        <f t="shared" si="11"/>
        <v>0.88761028304496392</v>
      </c>
      <c r="Y12" s="20">
        <f t="shared" si="12"/>
        <v>17.725493000920647</v>
      </c>
      <c r="Z12" s="20">
        <f t="shared" si="13"/>
        <v>0.39105392378066445</v>
      </c>
      <c r="AA12" s="20">
        <f t="shared" si="14"/>
        <v>2.3729433271790037E-3</v>
      </c>
      <c r="AB12" s="20">
        <f t="shared" si="15"/>
        <v>8.668937420488767</v>
      </c>
      <c r="AC12" s="20"/>
    </row>
    <row r="13" spans="1:34" s="9" customFormat="1" x14ac:dyDescent="0.35">
      <c r="A13" s="15" t="s">
        <v>60</v>
      </c>
      <c r="B13" s="6" t="s">
        <v>54</v>
      </c>
      <c r="C13" s="15">
        <v>2</v>
      </c>
      <c r="D13" s="17">
        <v>0.37845455</v>
      </c>
      <c r="E13" s="17">
        <v>2.8990909</v>
      </c>
      <c r="F13" s="17">
        <v>10.8</v>
      </c>
      <c r="G13" s="18">
        <f t="shared" si="0"/>
        <v>0.28392092531807978</v>
      </c>
      <c r="H13" s="17">
        <v>0.31127273</v>
      </c>
      <c r="I13" s="17">
        <v>3.2699999999999999E-3</v>
      </c>
      <c r="J13" s="17">
        <v>3.2299999999999998E-3</v>
      </c>
      <c r="K13" s="17">
        <f t="shared" si="1"/>
        <v>17.751621694071325</v>
      </c>
      <c r="L13" s="19">
        <f t="shared" si="2"/>
        <v>0.90154593094585822</v>
      </c>
      <c r="M13" s="15">
        <f t="shared" si="3"/>
        <v>0.58177641733144314</v>
      </c>
      <c r="N13" s="20"/>
      <c r="O13" s="21"/>
      <c r="P13" s="21">
        <f t="shared" si="4"/>
        <v>7.2546400182669168E-2</v>
      </c>
      <c r="Q13" s="21">
        <f t="shared" si="5"/>
        <v>1.3291281129160695</v>
      </c>
      <c r="R13" s="20">
        <f t="shared" si="6"/>
        <v>0.28975426484374994</v>
      </c>
      <c r="S13" s="20">
        <f t="shared" si="7"/>
        <v>5.3957360800607253E-3</v>
      </c>
      <c r="T13" s="20">
        <f t="shared" si="8"/>
        <v>0.91007939675739258</v>
      </c>
      <c r="U13" s="20">
        <f t="shared" si="9"/>
        <v>4.851668728229743E-3</v>
      </c>
      <c r="V13" s="20">
        <f t="shared" si="10"/>
        <v>354.90115664759969</v>
      </c>
      <c r="W13" s="20">
        <f t="shared" si="11"/>
        <v>0.81831351347420589</v>
      </c>
      <c r="X13" s="15"/>
      <c r="Y13" s="20">
        <f t="shared" si="12"/>
        <v>16.25258799566431</v>
      </c>
      <c r="Z13" s="20">
        <f t="shared" si="13"/>
        <v>0.35522071199401062</v>
      </c>
      <c r="AA13" s="20">
        <f t="shared" si="14"/>
        <v>2.1060549430303027E-3</v>
      </c>
      <c r="AB13" s="20">
        <f t="shared" si="15"/>
        <v>7.7696844762421851</v>
      </c>
      <c r="AC13" s="20"/>
    </row>
    <row r="14" spans="1:34" s="9" customFormat="1" x14ac:dyDescent="0.35">
      <c r="A14" s="15" t="s">
        <v>61</v>
      </c>
      <c r="B14" s="6" t="s">
        <v>54</v>
      </c>
      <c r="C14" s="15">
        <v>2</v>
      </c>
      <c r="D14" s="17">
        <v>0.40809090999999997</v>
      </c>
      <c r="E14" s="17">
        <v>4.1054544999999996</v>
      </c>
      <c r="F14" s="17">
        <v>16.75</v>
      </c>
      <c r="G14" s="18">
        <f t="shared" si="0"/>
        <v>0.37961943161908895</v>
      </c>
      <c r="H14" s="17">
        <v>0.34109091000000002</v>
      </c>
      <c r="I14" s="17">
        <v>4.2100000000000002E-3</v>
      </c>
      <c r="J14" s="17">
        <v>5.1500000000000001E-3</v>
      </c>
      <c r="K14" s="17">
        <f t="shared" si="1"/>
        <v>16.417910411187535</v>
      </c>
      <c r="L14" s="19">
        <f t="shared" si="2"/>
        <v>1.0995663605145996</v>
      </c>
      <c r="M14" s="15">
        <f t="shared" si="3"/>
        <v>0.37511554072713948</v>
      </c>
      <c r="N14" s="20"/>
      <c r="O14" s="21"/>
      <c r="P14" s="21">
        <f t="shared" si="4"/>
        <v>0.1674560632112635</v>
      </c>
      <c r="Q14" s="21">
        <f t="shared" si="5"/>
        <v>0.8155643663155514</v>
      </c>
      <c r="R14" s="20">
        <f t="shared" si="6"/>
        <v>0.31244460296874998</v>
      </c>
      <c r="S14" s="20">
        <f t="shared" si="7"/>
        <v>4.9107142726260268E-3</v>
      </c>
      <c r="T14" s="20">
        <f t="shared" si="8"/>
        <v>0.5423175399430965</v>
      </c>
      <c r="U14" s="20">
        <f t="shared" si="9"/>
        <v>5.4777280884262813E-3</v>
      </c>
      <c r="V14" s="20">
        <f t="shared" si="10"/>
        <v>474.52428952386123</v>
      </c>
      <c r="W14" s="20">
        <f t="shared" si="11"/>
        <v>0.60493603505951132</v>
      </c>
      <c r="X14" s="15"/>
      <c r="Y14" s="20">
        <f t="shared" si="12"/>
        <v>17.972888505775511</v>
      </c>
      <c r="Z14" s="20">
        <f t="shared" si="13"/>
        <v>0.25374380540694486</v>
      </c>
      <c r="AA14" s="20">
        <f t="shared" si="14"/>
        <v>2.2976637025847817E-3</v>
      </c>
      <c r="AB14" s="20">
        <f t="shared" si="15"/>
        <v>8.4170708805648395</v>
      </c>
      <c r="AC14" s="20"/>
    </row>
    <row r="15" spans="1:34" s="9" customFormat="1" x14ac:dyDescent="0.35">
      <c r="A15" s="15" t="s">
        <v>62</v>
      </c>
      <c r="B15" s="6" t="s">
        <v>54</v>
      </c>
      <c r="C15" s="15">
        <v>2</v>
      </c>
      <c r="D15" s="17">
        <v>0.58645455000000002</v>
      </c>
      <c r="E15" s="17">
        <v>3.6054545</v>
      </c>
      <c r="F15" s="17">
        <v>14.34</v>
      </c>
      <c r="G15" s="18">
        <f t="shared" si="0"/>
        <v>0.51467861657155689</v>
      </c>
      <c r="H15" s="17">
        <v>0.50563636000000001</v>
      </c>
      <c r="I15" s="17">
        <v>8.1799999999999998E-3</v>
      </c>
      <c r="J15" s="17">
        <v>6.3400000000000001E-3</v>
      </c>
      <c r="K15" s="17">
        <f t="shared" si="1"/>
        <v>13.780810465192914</v>
      </c>
      <c r="L15" s="19">
        <f t="shared" si="2"/>
        <v>1.4324024941667752</v>
      </c>
      <c r="M15" s="15">
        <f t="shared" si="3"/>
        <v>0.43815797121196559</v>
      </c>
      <c r="N15" s="20"/>
      <c r="O15" s="21"/>
      <c r="P15" s="21">
        <f t="shared" si="4"/>
        <v>0.1292969096296501</v>
      </c>
      <c r="Q15" s="21">
        <f t="shared" si="5"/>
        <v>0.9648638731452901</v>
      </c>
      <c r="R15" s="20">
        <f t="shared" si="6"/>
        <v>0.44900426484374995</v>
      </c>
      <c r="S15" s="20">
        <f t="shared" si="7"/>
        <v>3.9958652301033126E-3</v>
      </c>
      <c r="T15" s="20">
        <f t="shared" si="8"/>
        <v>0.33616098480988549</v>
      </c>
      <c r="U15" s="20">
        <f t="shared" si="9"/>
        <v>5.2023636019708228E-3</v>
      </c>
      <c r="V15" s="20">
        <f t="shared" si="10"/>
        <v>643.34827071444624</v>
      </c>
      <c r="W15" s="20">
        <f t="shared" si="11"/>
        <v>0.43766032412769812</v>
      </c>
      <c r="X15" s="15"/>
      <c r="Y15" s="20">
        <f t="shared" si="12"/>
        <v>17.225021427234747</v>
      </c>
      <c r="Z15" s="20">
        <f t="shared" si="13"/>
        <v>0.18461079726957061</v>
      </c>
      <c r="AA15" s="20">
        <f t="shared" si="14"/>
        <v>2.1944243955863011E-3</v>
      </c>
      <c r="AB15" s="20">
        <f t="shared" si="15"/>
        <v>8.0693908562464713</v>
      </c>
      <c r="AC15" s="20"/>
    </row>
    <row r="16" spans="1:34" s="9" customFormat="1" x14ac:dyDescent="0.35">
      <c r="A16" s="15" t="s">
        <v>63</v>
      </c>
      <c r="B16" s="6" t="s">
        <v>54</v>
      </c>
      <c r="C16" s="15">
        <v>2</v>
      </c>
      <c r="D16" s="17">
        <v>0.70463635999999996</v>
      </c>
      <c r="E16" s="17">
        <v>5.0981817999999999</v>
      </c>
      <c r="F16" s="17">
        <v>21.42</v>
      </c>
      <c r="G16" s="18">
        <f t="shared" si="0"/>
        <v>0.6993210858864326</v>
      </c>
      <c r="H16" s="17">
        <v>0.57609091000000001</v>
      </c>
      <c r="I16" s="17">
        <v>0.01</v>
      </c>
      <c r="J16" s="17">
        <v>1.9E-2</v>
      </c>
      <c r="K16" s="17">
        <f t="shared" si="1"/>
        <v>18.242806828759157</v>
      </c>
      <c r="L16" s="19">
        <f t="shared" si="2"/>
        <v>1.6355495877140884</v>
      </c>
      <c r="M16" s="15">
        <f t="shared" si="3"/>
        <v>0.29333264739400494</v>
      </c>
      <c r="N16" s="20"/>
      <c r="O16" s="21"/>
      <c r="P16" s="21">
        <f t="shared" si="4"/>
        <v>0.23905065817765861</v>
      </c>
      <c r="Q16" s="21">
        <f t="shared" si="5"/>
        <v>0.62917760582421101</v>
      </c>
      <c r="R16" s="20">
        <f t="shared" si="6"/>
        <v>0.53948721312499992</v>
      </c>
      <c r="S16" s="20">
        <f t="shared" si="7"/>
        <v>5.578349170619612E-3</v>
      </c>
      <c r="T16" s="20">
        <f t="shared" si="8"/>
        <v>0.32396826565136283</v>
      </c>
      <c r="U16" s="20">
        <f t="shared" si="9"/>
        <v>5.3831766801430928E-3</v>
      </c>
      <c r="V16" s="20">
        <f t="shared" si="10"/>
        <v>874.15135735804085</v>
      </c>
      <c r="W16" s="20">
        <f t="shared" si="11"/>
        <v>0.31263342602254268</v>
      </c>
      <c r="X16" s="15"/>
      <c r="Y16" s="20">
        <f t="shared" si="12"/>
        <v>17.717622935923171</v>
      </c>
      <c r="Z16" s="20">
        <f t="shared" si="13"/>
        <v>0.139891753269383</v>
      </c>
      <c r="AA16" s="20">
        <f t="shared" si="14"/>
        <v>2.4087700202913482E-3</v>
      </c>
      <c r="AB16" s="20">
        <f t="shared" si="15"/>
        <v>8.7883185509896276</v>
      </c>
      <c r="AC16" s="20"/>
    </row>
    <row r="17" spans="1:29" s="9" customFormat="1" x14ac:dyDescent="0.35">
      <c r="A17" s="9" t="s">
        <v>64</v>
      </c>
      <c r="B17" s="6" t="s">
        <v>54</v>
      </c>
      <c r="C17" s="9">
        <v>2</v>
      </c>
      <c r="D17" s="22">
        <v>0.89227272999999996</v>
      </c>
      <c r="E17" s="22">
        <v>4.1081817999999997</v>
      </c>
      <c r="F17" s="17">
        <v>16.75</v>
      </c>
      <c r="G17" s="18">
        <f t="shared" si="0"/>
        <v>0.82947007507354531</v>
      </c>
      <c r="H17" s="22">
        <v>0.72945455000000003</v>
      </c>
      <c r="I17" s="22">
        <v>1.4999999999999999E-2</v>
      </c>
      <c r="J17" s="22">
        <v>3.2000000000000001E-2</v>
      </c>
      <c r="K17" s="17">
        <f t="shared" si="1"/>
        <v>18.247579974790884</v>
      </c>
      <c r="L17" s="19">
        <f t="shared" si="2"/>
        <v>1.9988398930803193</v>
      </c>
      <c r="M17" s="15">
        <f t="shared" si="3"/>
        <v>0.37511554072713948</v>
      </c>
      <c r="N17" s="20"/>
      <c r="O17" s="21"/>
      <c r="P17" s="21">
        <f t="shared" si="4"/>
        <v>0.1674560632112635</v>
      </c>
      <c r="Q17" s="21">
        <f t="shared" si="5"/>
        <v>0.8155643663155514</v>
      </c>
      <c r="R17" s="20">
        <f t="shared" si="6"/>
        <v>0.68314630890624994</v>
      </c>
      <c r="S17" s="20">
        <f t="shared" si="7"/>
        <v>5.5801344991267769E-3</v>
      </c>
      <c r="T17" s="20">
        <f t="shared" si="8"/>
        <v>0.28184669935228834</v>
      </c>
      <c r="U17" s="20">
        <f t="shared" si="9"/>
        <v>5.1008614559503703E-3</v>
      </c>
      <c r="V17" s="20">
        <f t="shared" si="10"/>
        <v>1036.8375938419317</v>
      </c>
      <c r="W17" s="20">
        <f t="shared" si="11"/>
        <v>0.25763912418919227</v>
      </c>
      <c r="X17" s="15"/>
      <c r="Y17" s="20">
        <f t="shared" si="12"/>
        <v>16.945898586374266</v>
      </c>
      <c r="Z17" s="20">
        <f t="shared" si="13"/>
        <v>0.12237664444506804</v>
      </c>
      <c r="AA17" s="20">
        <f t="shared" si="14"/>
        <v>2.4228707915495092E-3</v>
      </c>
      <c r="AB17" s="20">
        <f t="shared" si="15"/>
        <v>8.8352193684117442</v>
      </c>
      <c r="AC17" s="20"/>
    </row>
    <row r="18" spans="1:29" s="9" customFormat="1" x14ac:dyDescent="0.35">
      <c r="A18" s="15" t="s">
        <v>65</v>
      </c>
      <c r="B18" s="10" t="s">
        <v>67</v>
      </c>
      <c r="C18" s="15">
        <v>2</v>
      </c>
      <c r="D18" s="17">
        <v>0.37854545000000001</v>
      </c>
      <c r="E18" s="17">
        <v>2.9009090999999998</v>
      </c>
      <c r="F18" s="17">
        <v>10.8</v>
      </c>
      <c r="G18" s="18">
        <f t="shared" si="0"/>
        <v>0.28381112394947411</v>
      </c>
      <c r="H18" s="17">
        <v>0.35354544999999998</v>
      </c>
      <c r="I18" s="17">
        <v>4.3899999999999998E-3</v>
      </c>
      <c r="J18" s="17">
        <v>3.5899999999999999E-3</v>
      </c>
      <c r="K18" s="17">
        <f t="shared" si="1"/>
        <v>6.6042267843927389</v>
      </c>
      <c r="L18" s="19">
        <f t="shared" si="2"/>
        <v>1.1944341230608622</v>
      </c>
      <c r="M18" s="15">
        <f t="shared" si="3"/>
        <v>0.58177641733144314</v>
      </c>
      <c r="N18" s="20"/>
      <c r="O18" s="21"/>
      <c r="P18" s="21">
        <f t="shared" si="4"/>
        <v>7.2546400182669168E-2</v>
      </c>
      <c r="Q18" s="21">
        <f>POWER(SINH(M18*$AJ$2),3)+3*SINH(M18*$AJ$2)</f>
        <v>0</v>
      </c>
      <c r="R18" s="20">
        <f t="shared" si="6"/>
        <v>0.28982386015625</v>
      </c>
      <c r="S18" s="20">
        <f t="shared" si="7"/>
        <v>1.7678066568244609E-3</v>
      </c>
      <c r="T18" s="20"/>
      <c r="U18" s="20">
        <f t="shared" si="9"/>
        <v>0</v>
      </c>
      <c r="V18" s="20">
        <f t="shared" si="10"/>
        <v>354.76390493684266</v>
      </c>
      <c r="W18" s="20">
        <f t="shared" si="11"/>
        <v>0.81863992703970978</v>
      </c>
      <c r="X18" s="15"/>
      <c r="Y18" s="20">
        <f t="shared" si="12"/>
        <v>0</v>
      </c>
      <c r="Z18" s="20">
        <f t="shared" si="13"/>
        <v>0.35538633892920474</v>
      </c>
      <c r="AA18" s="20">
        <f t="shared" si="14"/>
        <v>0</v>
      </c>
      <c r="AB18" s="20">
        <f t="shared" si="15"/>
        <v>0</v>
      </c>
      <c r="AC18" s="20"/>
    </row>
    <row r="19" spans="1:29" s="15" customFormat="1" x14ac:dyDescent="0.35">
      <c r="A19" s="15" t="s">
        <v>66</v>
      </c>
      <c r="B19" s="10" t="s">
        <v>67</v>
      </c>
      <c r="C19" s="15">
        <v>2</v>
      </c>
      <c r="D19" s="17">
        <v>0.41645454999999998</v>
      </c>
      <c r="E19" s="17">
        <v>4.1045455000000004</v>
      </c>
      <c r="F19" s="17">
        <v>16.71</v>
      </c>
      <c r="G19" s="18">
        <f t="shared" si="0"/>
        <v>0.38639244338957074</v>
      </c>
      <c r="H19" s="17">
        <v>0.39418182000000002</v>
      </c>
      <c r="I19" s="17">
        <v>6.3499999999999997E-3</v>
      </c>
      <c r="J19" s="17">
        <v>5.62E-3</v>
      </c>
      <c r="K19" s="17">
        <f t="shared" si="1"/>
        <v>5.348177850380063</v>
      </c>
      <c r="L19" s="19">
        <f t="shared" si="2"/>
        <v>1.5781313266421411</v>
      </c>
      <c r="M19" s="15">
        <f t="shared" si="3"/>
        <v>0.37601348337400275</v>
      </c>
      <c r="N19" s="20"/>
      <c r="O19" s="21"/>
      <c r="P19" s="21">
        <f t="shared" si="4"/>
        <v>0.16682941208074697</v>
      </c>
      <c r="Q19" s="21">
        <f>POWER(SINH(M19*$AJ$2),3)+3*SINH(M19*$AJ$2)</f>
        <v>0</v>
      </c>
      <c r="R19" s="20">
        <f t="shared" si="6"/>
        <v>0.31884801484374997</v>
      </c>
      <c r="S19" s="20">
        <f t="shared" si="7"/>
        <v>1.4125924173773396E-3</v>
      </c>
      <c r="T19" s="20"/>
      <c r="U19" s="20">
        <f t="shared" si="9"/>
        <v>0</v>
      </c>
      <c r="V19" s="20">
        <f t="shared" si="10"/>
        <v>482.99055423696348</v>
      </c>
      <c r="W19" s="20">
        <f t="shared" si="11"/>
        <v>0.59379760907768042</v>
      </c>
      <c r="Y19" s="20">
        <f t="shared" si="12"/>
        <v>0</v>
      </c>
      <c r="Z19" s="20">
        <f t="shared" si="13"/>
        <v>0.24883893846719107</v>
      </c>
      <c r="AA19" s="20">
        <f t="shared" si="14"/>
        <v>0</v>
      </c>
      <c r="AB19" s="20">
        <f t="shared" si="15"/>
        <v>0</v>
      </c>
      <c r="AC19" s="20"/>
    </row>
    <row r="20" spans="1:29" s="15" customFormat="1" x14ac:dyDescent="0.35">
      <c r="A20" s="15" t="s">
        <v>68</v>
      </c>
      <c r="B20" s="10" t="s">
        <v>67</v>
      </c>
      <c r="C20" s="15">
        <v>2</v>
      </c>
      <c r="D20" s="17">
        <v>0.60572727000000004</v>
      </c>
      <c r="E20" s="17">
        <v>3.6018181999999999</v>
      </c>
      <c r="F20" s="17">
        <v>14.29</v>
      </c>
      <c r="G20" s="18">
        <f t="shared" si="0"/>
        <v>0.52982103627097032</v>
      </c>
      <c r="H20" s="17">
        <v>0.57399999999999995</v>
      </c>
      <c r="I20" s="17">
        <v>5.5700000000000003E-3</v>
      </c>
      <c r="J20" s="17">
        <v>7.5100000000000002E-3</v>
      </c>
      <c r="K20" s="17">
        <f t="shared" si="1"/>
        <v>5.2378804077947629</v>
      </c>
      <c r="L20" s="19">
        <f t="shared" si="2"/>
        <v>0.99263624767280367</v>
      </c>
      <c r="M20" s="15">
        <f t="shared" si="3"/>
        <v>0.43969106418331605</v>
      </c>
      <c r="N20" s="20"/>
      <c r="O20" s="21"/>
      <c r="P20" s="21">
        <f t="shared" si="4"/>
        <v>0.1284973308798911</v>
      </c>
      <c r="Q20" s="21">
        <f>POWER(SINH(M20*$AJ$2),3)+3*SINH(M20*$AJ$2)</f>
        <v>0</v>
      </c>
      <c r="R20" s="20">
        <f t="shared" si="6"/>
        <v>0.46375994109374996</v>
      </c>
      <c r="S20" s="20">
        <f t="shared" si="7"/>
        <v>1.381849738675961E-3</v>
      </c>
      <c r="T20" s="20"/>
      <c r="U20" s="20">
        <f t="shared" si="9"/>
        <v>0</v>
      </c>
      <c r="V20" s="20">
        <f t="shared" si="10"/>
        <v>662.276295338713</v>
      </c>
      <c r="W20" s="20">
        <f t="shared" si="11"/>
        <v>0.42416798890551533</v>
      </c>
      <c r="Y20" s="20">
        <f t="shared" si="12"/>
        <v>0</v>
      </c>
      <c r="Z20" s="20">
        <f t="shared" si="13"/>
        <v>0.17948013897772774</v>
      </c>
      <c r="AA20" s="20">
        <f t="shared" si="14"/>
        <v>0</v>
      </c>
      <c r="AB20" s="20">
        <f t="shared" si="15"/>
        <v>0</v>
      </c>
      <c r="AC20" s="20"/>
    </row>
    <row r="21" spans="1:29" s="9" customFormat="1" x14ac:dyDescent="0.35">
      <c r="A21" s="9" t="s">
        <v>69</v>
      </c>
      <c r="B21" s="10" t="s">
        <v>67</v>
      </c>
      <c r="C21" s="9">
        <v>2</v>
      </c>
      <c r="D21" s="22">
        <v>0.88618182000000001</v>
      </c>
      <c r="E21" s="22">
        <v>4.1045455000000004</v>
      </c>
      <c r="F21" s="17">
        <v>16.71</v>
      </c>
      <c r="G21" s="18">
        <f t="shared" si="0"/>
        <v>0.82221207264326157</v>
      </c>
      <c r="H21" s="22">
        <v>0.78127272999999997</v>
      </c>
      <c r="I21" s="22">
        <v>1.46E-2</v>
      </c>
      <c r="J21" s="22">
        <v>3.7100000000000001E-2</v>
      </c>
      <c r="K21" s="17">
        <f t="shared" si="1"/>
        <v>11.838325683548781</v>
      </c>
      <c r="L21" s="19">
        <f t="shared" si="2"/>
        <v>2.0754896724471106</v>
      </c>
      <c r="M21" s="15">
        <f t="shared" si="3"/>
        <v>0.37601348337400275</v>
      </c>
      <c r="N21" s="20"/>
      <c r="O21" s="21"/>
      <c r="P21" s="21">
        <f t="shared" si="4"/>
        <v>0.16682941208074697</v>
      </c>
      <c r="Q21" s="21">
        <f>POWER(SINH(M21*$AJ$2),3)+3*SINH(M21*$AJ$2)</f>
        <v>0</v>
      </c>
      <c r="R21" s="20">
        <f t="shared" si="6"/>
        <v>0.67848295593749985</v>
      </c>
      <c r="S21" s="20">
        <f t="shared" si="7"/>
        <v>3.3569932102967435E-3</v>
      </c>
      <c r="T21" s="20"/>
      <c r="U21" s="20">
        <f t="shared" si="9"/>
        <v>0</v>
      </c>
      <c r="V21" s="20">
        <f t="shared" si="10"/>
        <v>1027.7650908040771</v>
      </c>
      <c r="W21" s="20">
        <f t="shared" si="11"/>
        <v>0.26025267182525197</v>
      </c>
      <c r="X21" s="15"/>
      <c r="Y21" s="20">
        <f t="shared" si="12"/>
        <v>0</v>
      </c>
      <c r="Z21" s="20">
        <f t="shared" si="13"/>
        <v>0.12317663269432876</v>
      </c>
      <c r="AA21" s="20">
        <f t="shared" si="14"/>
        <v>0</v>
      </c>
      <c r="AB21" s="20">
        <f t="shared" si="15"/>
        <v>0</v>
      </c>
      <c r="AC21" s="20"/>
    </row>
    <row r="22" spans="1:29" x14ac:dyDescent="0.35">
      <c r="L22" s="8">
        <f>MAX(L7:L21)</f>
        <v>2.184972001585733</v>
      </c>
    </row>
    <row r="26" spans="1:29" x14ac:dyDescent="0.35">
      <c r="T26" s="16" t="s">
        <v>79</v>
      </c>
      <c r="V26" s="16" t="s">
        <v>78</v>
      </c>
    </row>
    <row r="27" spans="1:29" x14ac:dyDescent="0.35">
      <c r="T27" s="12">
        <v>68.266862073290625</v>
      </c>
      <c r="V27" s="12">
        <v>16.642198633402227</v>
      </c>
    </row>
    <row r="28" spans="1:29" x14ac:dyDescent="0.35">
      <c r="T28" s="12">
        <v>3.1925336203304324</v>
      </c>
      <c r="V28" s="12">
        <v>114.31038342383228</v>
      </c>
    </row>
    <row r="29" spans="1:29" x14ac:dyDescent="0.35">
      <c r="T29" s="12">
        <v>1.5075291663536714</v>
      </c>
      <c r="V29" s="12">
        <v>188.85424693534424</v>
      </c>
    </row>
    <row r="30" spans="1:29" x14ac:dyDescent="0.35">
      <c r="T30" s="12">
        <v>1.5183262019629218</v>
      </c>
      <c r="V30" s="12">
        <v>187.92393044797799</v>
      </c>
    </row>
    <row r="31" spans="1:29" x14ac:dyDescent="0.35">
      <c r="T31" s="12">
        <v>1.1595590553279105</v>
      </c>
      <c r="V31" s="12">
        <v>227.19039535878082</v>
      </c>
    </row>
    <row r="32" spans="1:29" x14ac:dyDescent="0.35">
      <c r="T32" s="12">
        <v>0.7244253766463542</v>
      </c>
      <c r="V32" s="12">
        <v>323.48993668217435</v>
      </c>
    </row>
    <row r="33" spans="20:26" x14ac:dyDescent="0.35">
      <c r="T33" s="12">
        <v>0.62108234067626833</v>
      </c>
      <c r="V33" s="12">
        <v>366.54469602229369</v>
      </c>
    </row>
    <row r="34" spans="20:26" x14ac:dyDescent="0.35">
      <c r="T34" s="12">
        <v>0.47577440112297631</v>
      </c>
      <c r="V34" s="12">
        <v>463.04410204735342</v>
      </c>
    </row>
    <row r="35" spans="20:26" x14ac:dyDescent="0.35">
      <c r="T35" s="12">
        <v>0.34921351054956851</v>
      </c>
      <c r="V35" s="12">
        <v>634.87650838644413</v>
      </c>
    </row>
    <row r="36" spans="20:26" x14ac:dyDescent="0.35">
      <c r="T36" s="12">
        <v>0.29868484323878575</v>
      </c>
      <c r="V36" s="12">
        <v>768.46942799599935</v>
      </c>
    </row>
    <row r="37" spans="20:26" x14ac:dyDescent="0.35">
      <c r="T37" s="12">
        <v>0.27585157442012809</v>
      </c>
      <c r="V37" s="12">
        <v>858.12899508775695</v>
      </c>
    </row>
    <row r="38" spans="20:26" x14ac:dyDescent="0.35">
      <c r="T38" s="12">
        <v>0.24416951767343936</v>
      </c>
      <c r="V38" s="12">
        <v>1043.3556207670306</v>
      </c>
    </row>
    <row r="39" spans="20:26" x14ac:dyDescent="0.35">
      <c r="T39" s="12">
        <v>0.25277763135366638</v>
      </c>
      <c r="V39" s="12">
        <v>983.1004189802785</v>
      </c>
    </row>
    <row r="40" spans="20:26" x14ac:dyDescent="0.35">
      <c r="T40" s="12">
        <v>0.22975315500511317</v>
      </c>
      <c r="V40" s="12">
        <v>1169.9640351390874</v>
      </c>
    </row>
    <row r="42" spans="20:26" x14ac:dyDescent="0.35">
      <c r="T42" s="3" t="s">
        <v>70</v>
      </c>
      <c r="V42" s="1" t="s">
        <v>71</v>
      </c>
      <c r="W42" s="1" t="s">
        <v>72</v>
      </c>
      <c r="Y42" s="1" t="s">
        <v>73</v>
      </c>
      <c r="Z42" s="1" t="s">
        <v>74</v>
      </c>
    </row>
    <row r="43" spans="20:26" x14ac:dyDescent="0.35">
      <c r="U43" s="1" t="s">
        <v>75</v>
      </c>
      <c r="V43" s="1" t="s">
        <v>76</v>
      </c>
      <c r="W43" s="1" t="s">
        <v>77</v>
      </c>
    </row>
    <row r="44" spans="20:26" x14ac:dyDescent="0.35">
      <c r="T44" s="1">
        <v>10</v>
      </c>
      <c r="V44" s="1">
        <f>0.159+POWER(227.3/$T44,1.615)</f>
        <v>155.36485074706428</v>
      </c>
      <c r="W44" s="1">
        <f>0.06+POWER(153/$T44,1.45)</f>
        <v>52.275876762278848</v>
      </c>
      <c r="Y44" s="1">
        <f>0.08+POWER(2200/$T44,2.2)</f>
        <v>142341.04238134963</v>
      </c>
      <c r="Z44" s="1">
        <f>0.08+POWER(2200/$T44,2.4)</f>
        <v>418614.74057125492</v>
      </c>
    </row>
    <row r="45" spans="20:26" x14ac:dyDescent="0.35">
      <c r="T45" s="1">
        <v>20</v>
      </c>
      <c r="V45" s="1">
        <f t="shared" ref="V45:V108" si="16">0.159+POWER(227.3/T45,1.615)</f>
        <v>50.828269802878921</v>
      </c>
      <c r="W45" s="1">
        <f t="shared" ref="W45:W108" si="17">0.06+POWER(153/$T45,1.45)</f>
        <v>19.172129567228005</v>
      </c>
      <c r="Y45" s="1">
        <f t="shared" ref="Y45:Y108" si="18">0.08+POWER(2200/$T45,2.2)</f>
        <v>30978.831245299079</v>
      </c>
      <c r="Z45" s="1">
        <f t="shared" ref="Z45:Z108" si="19">0.08+POWER(2200/$T45,2.4)</f>
        <v>79312.72700149726</v>
      </c>
    </row>
    <row r="46" spans="20:26" x14ac:dyDescent="0.35">
      <c r="T46" s="1">
        <v>40</v>
      </c>
      <c r="U46" s="1">
        <f>-0.04553+POWER(305.51/T46,0.97669)</f>
        <v>7.238697723672983</v>
      </c>
      <c r="V46" s="1">
        <f t="shared" si="16"/>
        <v>16.700740469184591</v>
      </c>
      <c r="W46" s="1">
        <f t="shared" si="17"/>
        <v>7.0554488796094947</v>
      </c>
      <c r="Y46" s="1">
        <f t="shared" si="18"/>
        <v>6742.222336701403</v>
      </c>
      <c r="Z46" s="1">
        <f t="shared" si="19"/>
        <v>15027.016624245078</v>
      </c>
    </row>
    <row r="47" spans="20:26" x14ac:dyDescent="0.35">
      <c r="T47" s="1">
        <v>60</v>
      </c>
      <c r="U47" s="1">
        <f t="shared" ref="U47:U100" si="20">-0.04553+POWER(305.51/T47,0.97669)</f>
        <v>4.8567367906642112</v>
      </c>
      <c r="V47" s="1">
        <f t="shared" si="16"/>
        <v>8.7529697233481674</v>
      </c>
      <c r="W47" s="1">
        <f t="shared" si="17"/>
        <v>3.9458252110360368</v>
      </c>
      <c r="Y47" s="1">
        <f t="shared" si="18"/>
        <v>2763.1834617814493</v>
      </c>
      <c r="Z47" s="1">
        <f t="shared" si="19"/>
        <v>5678.8127821964899</v>
      </c>
    </row>
    <row r="48" spans="20:26" x14ac:dyDescent="0.35">
      <c r="T48" s="1">
        <v>80</v>
      </c>
      <c r="U48" s="1">
        <f t="shared" si="20"/>
        <v>3.6559084158477302</v>
      </c>
      <c r="V48" s="1">
        <f t="shared" si="16"/>
        <v>5.5592984217923824</v>
      </c>
      <c r="W48" s="1">
        <f t="shared" si="17"/>
        <v>2.6204841603387781</v>
      </c>
      <c r="Y48" s="1">
        <f t="shared" si="18"/>
        <v>1467.423952259513</v>
      </c>
      <c r="Z48" s="1">
        <f t="shared" si="19"/>
        <v>2847.1520981587619</v>
      </c>
    </row>
    <row r="49" spans="20:26" x14ac:dyDescent="0.35">
      <c r="T49" s="1">
        <v>100</v>
      </c>
      <c r="U49" s="1">
        <f t="shared" si="20"/>
        <v>2.9310632147174074</v>
      </c>
      <c r="V49" s="1">
        <f t="shared" si="16"/>
        <v>3.9252408423868075</v>
      </c>
      <c r="W49" s="1">
        <f t="shared" si="17"/>
        <v>1.9126892205826849</v>
      </c>
      <c r="Y49" s="1">
        <f t="shared" si="18"/>
        <v>898.1907563489134</v>
      </c>
      <c r="Z49" s="1">
        <f t="shared" si="19"/>
        <v>1666.6149807223476</v>
      </c>
    </row>
    <row r="50" spans="20:26" x14ac:dyDescent="0.35">
      <c r="T50" s="1">
        <v>120</v>
      </c>
      <c r="U50" s="1">
        <f t="shared" si="20"/>
        <v>2.4455286697788545</v>
      </c>
      <c r="V50" s="1">
        <f t="shared" si="16"/>
        <v>2.9646298682950114</v>
      </c>
      <c r="W50" s="1">
        <f t="shared" si="17"/>
        <v>1.4822952771056883</v>
      </c>
      <c r="Y50" s="1">
        <f t="shared" si="18"/>
        <v>601.43531877482769</v>
      </c>
      <c r="Z50" s="1">
        <f t="shared" si="19"/>
        <v>1075.9986693451137</v>
      </c>
    </row>
    <row r="51" spans="20:26" x14ac:dyDescent="0.35">
      <c r="T51" s="1">
        <v>140</v>
      </c>
      <c r="U51" s="1">
        <f t="shared" si="20"/>
        <v>2.0973492340636586</v>
      </c>
      <c r="V51" s="1">
        <f t="shared" si="16"/>
        <v>2.3463148984599207</v>
      </c>
      <c r="W51" s="1">
        <f t="shared" si="17"/>
        <v>1.1974096876694345</v>
      </c>
      <c r="Y51" s="1">
        <f t="shared" si="18"/>
        <v>428.4787740272115</v>
      </c>
      <c r="Z51" s="1">
        <f t="shared" si="19"/>
        <v>743.28247684403834</v>
      </c>
    </row>
    <row r="52" spans="20:26" x14ac:dyDescent="0.35">
      <c r="T52" s="1">
        <v>160</v>
      </c>
      <c r="U52" s="1">
        <f t="shared" si="20"/>
        <v>1.8353346387849292</v>
      </c>
      <c r="V52" s="1">
        <f t="shared" si="16"/>
        <v>1.9220081368246047</v>
      </c>
      <c r="W52" s="1">
        <f t="shared" si="17"/>
        <v>0.99719205846183767</v>
      </c>
      <c r="Y52" s="1">
        <f t="shared" si="18"/>
        <v>319.42927604716999</v>
      </c>
      <c r="Z52" s="1">
        <f t="shared" si="19"/>
        <v>539.49929315359418</v>
      </c>
    </row>
    <row r="53" spans="20:26" x14ac:dyDescent="0.35">
      <c r="T53" s="1">
        <v>180</v>
      </c>
      <c r="U53" s="1">
        <f t="shared" si="20"/>
        <v>1.6309461692946321</v>
      </c>
      <c r="V53" s="1">
        <f t="shared" si="16"/>
        <v>1.6166155506710826</v>
      </c>
      <c r="W53" s="1">
        <f t="shared" si="17"/>
        <v>0.85005521167117615</v>
      </c>
      <c r="Y53" s="1">
        <f t="shared" si="18"/>
        <v>246.53088757950442</v>
      </c>
      <c r="Z53" s="1">
        <f t="shared" si="19"/>
        <v>406.6734908336166</v>
      </c>
    </row>
    <row r="54" spans="20:26" x14ac:dyDescent="0.35">
      <c r="T54" s="1">
        <v>200</v>
      </c>
      <c r="U54" s="1">
        <f t="shared" si="20"/>
        <v>1.4670087194445331</v>
      </c>
      <c r="V54" s="1">
        <f t="shared" si="16"/>
        <v>1.3885456161412058</v>
      </c>
      <c r="W54" s="1">
        <f t="shared" si="17"/>
        <v>0.73812394672193959</v>
      </c>
      <c r="Y54" s="1">
        <f t="shared" si="18"/>
        <v>195.54270621046365</v>
      </c>
      <c r="Z54" s="1">
        <f t="shared" si="19"/>
        <v>315.82933486874356</v>
      </c>
    </row>
    <row r="55" spans="20:26" x14ac:dyDescent="0.35">
      <c r="T55" s="1">
        <v>220</v>
      </c>
      <c r="U55" s="1">
        <f t="shared" si="20"/>
        <v>1.3325634841048899</v>
      </c>
      <c r="V55" s="1">
        <f t="shared" si="16"/>
        <v>1.2131331210785279</v>
      </c>
      <c r="W55" s="1">
        <f t="shared" si="17"/>
        <v>0.65059489338761445</v>
      </c>
      <c r="Y55" s="1">
        <f t="shared" si="18"/>
        <v>158.56931924611155</v>
      </c>
      <c r="Z55" s="1">
        <f t="shared" si="19"/>
        <v>251.26864315095807</v>
      </c>
    </row>
    <row r="56" spans="20:26" x14ac:dyDescent="0.35">
      <c r="T56" s="1">
        <v>240</v>
      </c>
      <c r="U56" s="1">
        <f t="shared" si="20"/>
        <v>1.2202871334325982</v>
      </c>
      <c r="V56" s="1">
        <f t="shared" si="16"/>
        <v>1.0749398056155079</v>
      </c>
      <c r="W56" s="1">
        <f t="shared" si="17"/>
        <v>0.58059054265536436</v>
      </c>
      <c r="Y56" s="1">
        <f t="shared" si="18"/>
        <v>130.95755287513663</v>
      </c>
      <c r="Z56" s="1">
        <f t="shared" si="19"/>
        <v>203.92846891802648</v>
      </c>
    </row>
    <row r="57" spans="20:26" x14ac:dyDescent="0.35">
      <c r="T57" s="1">
        <v>260</v>
      </c>
      <c r="U57" s="1">
        <f t="shared" si="20"/>
        <v>1.1250987021647467</v>
      </c>
      <c r="V57" s="1">
        <f t="shared" si="16"/>
        <v>0.9638707256181781</v>
      </c>
      <c r="W57" s="1">
        <f t="shared" si="17"/>
        <v>0.52354427332739184</v>
      </c>
      <c r="Y57" s="1">
        <f t="shared" si="18"/>
        <v>109.82595758384771</v>
      </c>
      <c r="Z57" s="1">
        <f t="shared" si="19"/>
        <v>168.30029833167538</v>
      </c>
    </row>
    <row r="58" spans="20:26" x14ac:dyDescent="0.35">
      <c r="T58" s="1">
        <v>280</v>
      </c>
      <c r="U58" s="1">
        <f t="shared" si="20"/>
        <v>1.0433617560482449</v>
      </c>
      <c r="V58" s="1">
        <f t="shared" si="16"/>
        <v>0.87308164189982251</v>
      </c>
      <c r="W58" s="1">
        <f t="shared" si="17"/>
        <v>0.47631631353670012</v>
      </c>
      <c r="Y58" s="1">
        <f t="shared" si="18"/>
        <v>93.315698511189566</v>
      </c>
      <c r="Z58" s="1">
        <f t="shared" si="19"/>
        <v>140.89053830300878</v>
      </c>
    </row>
    <row r="59" spans="20:26" x14ac:dyDescent="0.35">
      <c r="T59" s="1">
        <v>300</v>
      </c>
      <c r="U59" s="1">
        <f t="shared" si="20"/>
        <v>0.97240472351628393</v>
      </c>
      <c r="V59" s="1">
        <f t="shared" si="16"/>
        <v>0.79778875492440027</v>
      </c>
      <c r="W59" s="1">
        <f t="shared" si="17"/>
        <v>0.4366836372802525</v>
      </c>
      <c r="Y59" s="1">
        <f t="shared" si="18"/>
        <v>80.185647909465388</v>
      </c>
      <c r="Z59" s="1">
        <f t="shared" si="19"/>
        <v>119.40279636974606</v>
      </c>
    </row>
    <row r="60" spans="20:26" x14ac:dyDescent="0.35">
      <c r="T60" s="1">
        <v>320</v>
      </c>
      <c r="U60" s="1">
        <f t="shared" si="20"/>
        <v>0.91022054667533736</v>
      </c>
      <c r="V60" s="1">
        <f t="shared" si="16"/>
        <v>0.73456035754745197</v>
      </c>
      <c r="W60" s="1">
        <f t="shared" si="17"/>
        <v>0.40303237178695323</v>
      </c>
      <c r="Y60" s="1">
        <f t="shared" si="18"/>
        <v>69.582423037768237</v>
      </c>
      <c r="Z60" s="1">
        <f t="shared" si="19"/>
        <v>102.28084486602891</v>
      </c>
    </row>
    <row r="61" spans="20:26" x14ac:dyDescent="0.35">
      <c r="T61" s="1">
        <v>340</v>
      </c>
      <c r="U61" s="1">
        <f t="shared" si="20"/>
        <v>0.85527200454773555</v>
      </c>
      <c r="V61" s="1">
        <f t="shared" si="16"/>
        <v>0.68087877905303273</v>
      </c>
      <c r="W61" s="1">
        <f t="shared" si="17"/>
        <v>0.37416524940506479</v>
      </c>
      <c r="Y61" s="1">
        <f t="shared" si="18"/>
        <v>60.904182465796239</v>
      </c>
      <c r="Z61" s="1">
        <f t="shared" si="19"/>
        <v>88.441897428990458</v>
      </c>
    </row>
    <row r="62" spans="20:26" x14ac:dyDescent="0.35">
      <c r="T62" s="1">
        <v>360</v>
      </c>
      <c r="U62" s="1">
        <f t="shared" si="20"/>
        <v>0.80636172163214737</v>
      </c>
      <c r="V62" s="1">
        <f t="shared" si="16"/>
        <v>0.6348603831642089</v>
      </c>
      <c r="W62" s="1">
        <f t="shared" si="17"/>
        <v>0.34917713360376557</v>
      </c>
      <c r="Y62" s="1">
        <f t="shared" si="18"/>
        <v>53.716989751791822</v>
      </c>
      <c r="Z62" s="1">
        <f t="shared" si="19"/>
        <v>77.115061236475853</v>
      </c>
    </row>
    <row r="63" spans="20:26" x14ac:dyDescent="0.35">
      <c r="T63" s="1">
        <v>380</v>
      </c>
      <c r="U63" s="1">
        <f t="shared" si="20"/>
        <v>0.76254309385737584</v>
      </c>
      <c r="V63" s="1">
        <f t="shared" si="16"/>
        <v>0.59507137591387382</v>
      </c>
      <c r="W63" s="1">
        <f t="shared" si="17"/>
        <v>0.32737226775000383</v>
      </c>
      <c r="Y63" s="1">
        <f t="shared" si="18"/>
        <v>47.701819572029919</v>
      </c>
      <c r="Z63" s="1">
        <f t="shared" si="19"/>
        <v>67.740281774024794</v>
      </c>
    </row>
    <row r="64" spans="20:26" x14ac:dyDescent="0.35">
      <c r="T64" s="1">
        <v>400</v>
      </c>
      <c r="U64" s="1">
        <f t="shared" si="20"/>
        <v>0.72305784952787244</v>
      </c>
      <c r="V64" s="1">
        <f t="shared" si="16"/>
        <v>0.56040354412756677</v>
      </c>
      <c r="W64" s="1">
        <f t="shared" si="17"/>
        <v>0.30820789261844628</v>
      </c>
      <c r="Y64" s="1">
        <f t="shared" si="18"/>
        <v>42.620042248725973</v>
      </c>
      <c r="Z64" s="1">
        <f t="shared" si="19"/>
        <v>59.90331221564923</v>
      </c>
    </row>
    <row r="65" spans="20:26" x14ac:dyDescent="0.35">
      <c r="T65" s="1">
        <v>420</v>
      </c>
      <c r="U65" s="1">
        <f t="shared" si="20"/>
        <v>0.687291391203254</v>
      </c>
      <c r="V65" s="1">
        <f t="shared" si="16"/>
        <v>0.5299885318245674</v>
      </c>
      <c r="W65" s="1">
        <f t="shared" si="17"/>
        <v>0.29125498516927179</v>
      </c>
      <c r="Y65" s="1">
        <f t="shared" si="18"/>
        <v>38.290388990974662</v>
      </c>
      <c r="Z65" s="1">
        <f t="shared" si="19"/>
        <v>53.292803110507784</v>
      </c>
    </row>
    <row r="66" spans="20:26" x14ac:dyDescent="0.35">
      <c r="T66" s="1">
        <v>440</v>
      </c>
      <c r="U66" s="1">
        <f t="shared" si="20"/>
        <v>0.65474027657548328</v>
      </c>
      <c r="V66" s="1">
        <f t="shared" si="16"/>
        <v>0.50313751326374567</v>
      </c>
      <c r="W66" s="1">
        <f t="shared" si="17"/>
        <v>0.27617038387683446</v>
      </c>
      <c r="Y66" s="1">
        <f t="shared" si="18"/>
        <v>34.573241536530375</v>
      </c>
      <c r="Z66" s="1">
        <f t="shared" si="19"/>
        <v>47.671348467896941</v>
      </c>
    </row>
    <row r="67" spans="20:26" x14ac:dyDescent="0.35">
      <c r="T67" s="1">
        <v>460</v>
      </c>
      <c r="U67" s="1">
        <f t="shared" si="20"/>
        <v>0.62498815417330422</v>
      </c>
      <c r="V67" s="1">
        <f t="shared" si="16"/>
        <v>0.47929797320830136</v>
      </c>
      <c r="W67" s="1">
        <f t="shared" si="17"/>
        <v>0.26267665066829859</v>
      </c>
      <c r="Y67" s="1">
        <f t="shared" si="18"/>
        <v>31.359706407988366</v>
      </c>
      <c r="Z67" s="1">
        <f t="shared" si="19"/>
        <v>42.855553507529123</v>
      </c>
    </row>
    <row r="68" spans="20:26" x14ac:dyDescent="0.35">
      <c r="T68" s="1">
        <v>480</v>
      </c>
      <c r="U68" s="1">
        <f t="shared" si="20"/>
        <v>0.59768769484207496</v>
      </c>
      <c r="V68" s="1">
        <f t="shared" si="16"/>
        <v>0.45802223988683299</v>
      </c>
      <c r="W68" s="1">
        <f t="shared" si="17"/>
        <v>0.25054729173657247</v>
      </c>
      <c r="Y68" s="1">
        <f t="shared" si="18"/>
        <v>28.563881844567117</v>
      </c>
      <c r="Z68" s="1">
        <f t="shared" si="19"/>
        <v>38.702062674604093</v>
      </c>
    </row>
    <row r="69" spans="20:26" x14ac:dyDescent="0.35">
      <c r="T69" s="1">
        <v>500</v>
      </c>
      <c r="U69" s="1">
        <f t="shared" si="20"/>
        <v>0.57254684494325059</v>
      </c>
      <c r="V69" s="1">
        <f t="shared" si="16"/>
        <v>0.43894423716871001</v>
      </c>
      <c r="W69" s="1">
        <f t="shared" si="17"/>
        <v>0.23959575545934908</v>
      </c>
      <c r="Y69" s="1">
        <f t="shared" si="18"/>
        <v>26.117296477275445</v>
      </c>
      <c r="Z69" s="1">
        <f t="shared" si="19"/>
        <v>35.09760371102994</v>
      </c>
    </row>
    <row r="70" spans="20:26" x14ac:dyDescent="0.35">
      <c r="T70" s="1">
        <v>520</v>
      </c>
      <c r="U70" s="1">
        <f t="shared" si="20"/>
        <v>0.549318241057145</v>
      </c>
      <c r="V70" s="1">
        <f t="shared" si="16"/>
        <v>0.42176207859746417</v>
      </c>
      <c r="W70" s="1">
        <f t="shared" si="17"/>
        <v>0.22966713500403596</v>
      </c>
      <c r="Y70" s="1">
        <f t="shared" si="18"/>
        <v>23.964851298522785</v>
      </c>
      <c r="Z70" s="1">
        <f t="shared" si="19"/>
        <v>31.951786625580237</v>
      </c>
    </row>
    <row r="71" spans="20:26" x14ac:dyDescent="0.35">
      <c r="T71" s="1">
        <v>540</v>
      </c>
      <c r="U71" s="1">
        <f t="shared" si="20"/>
        <v>0.52779096889651311</v>
      </c>
      <c r="V71" s="1">
        <f t="shared" si="16"/>
        <v>0.40622487534322071</v>
      </c>
      <c r="W71" s="1">
        <f t="shared" si="17"/>
        <v>0.22063183586231511</v>
      </c>
      <c r="Y71" s="1">
        <f t="shared" si="18"/>
        <v>22.061818932529601</v>
      </c>
      <c r="Z71" s="1">
        <f t="shared" si="19"/>
        <v>29.191823557987995</v>
      </c>
    </row>
    <row r="72" spans="20:26" x14ac:dyDescent="0.35">
      <c r="T72" s="1">
        <v>560</v>
      </c>
      <c r="U72" s="1">
        <f t="shared" si="20"/>
        <v>0.50778408207328196</v>
      </c>
      <c r="V72" s="1">
        <f t="shared" si="16"/>
        <v>0.39212262521385177</v>
      </c>
      <c r="W72" s="1">
        <f t="shared" si="17"/>
        <v>0.21238068990947415</v>
      </c>
      <c r="Y72" s="1">
        <f t="shared" si="18"/>
        <v>20.371597464555904</v>
      </c>
      <c r="Z72" s="1">
        <f t="shared" si="19"/>
        <v>26.758608205639675</v>
      </c>
    </row>
    <row r="73" spans="20:26" x14ac:dyDescent="0.35">
      <c r="T73" s="1">
        <v>580</v>
      </c>
      <c r="U73" s="1">
        <f t="shared" si="20"/>
        <v>0.48914145716169671</v>
      </c>
      <c r="V73" s="1">
        <f t="shared" si="16"/>
        <v>0.37927838264552072</v>
      </c>
      <c r="W73" s="1">
        <f t="shared" si="17"/>
        <v>0.20482114739991097</v>
      </c>
      <c r="Y73" s="1">
        <f t="shared" si="18"/>
        <v>18.864010051835525</v>
      </c>
      <c r="Z73" s="1">
        <f t="shared" si="19"/>
        <v>24.603770849643986</v>
      </c>
    </row>
    <row r="74" spans="20:26" x14ac:dyDescent="0.35">
      <c r="T74" s="1">
        <v>600</v>
      </c>
      <c r="U74" s="1">
        <f t="shared" si="20"/>
        <v>0.47172767416681366</v>
      </c>
      <c r="V74" s="1">
        <f t="shared" si="16"/>
        <v>0.36754213687509307</v>
      </c>
      <c r="W74" s="1">
        <f t="shared" si="17"/>
        <v>0.19787428130969703</v>
      </c>
      <c r="Y74" s="1">
        <f t="shared" si="18"/>
        <v>17.514004227696518</v>
      </c>
      <c r="Z74" s="1">
        <f t="shared" si="19"/>
        <v>22.687442402496366</v>
      </c>
    </row>
    <row r="75" spans="20:26" x14ac:dyDescent="0.35">
      <c r="T75" s="1">
        <v>620</v>
      </c>
      <c r="U75" s="1">
        <f t="shared" si="20"/>
        <v>0.45542469153522253</v>
      </c>
      <c r="V75" s="1">
        <f t="shared" si="16"/>
        <v>0.35678598302322123</v>
      </c>
      <c r="W75" s="1">
        <f t="shared" si="17"/>
        <v>0.19147241027947157</v>
      </c>
      <c r="Y75" s="1">
        <f t="shared" si="18"/>
        <v>16.300647291296539</v>
      </c>
      <c r="Z75" s="1">
        <f t="shared" si="19"/>
        <v>20.976539835144489</v>
      </c>
    </row>
    <row r="76" spans="20:26" x14ac:dyDescent="0.35">
      <c r="T76" s="1">
        <v>640</v>
      </c>
      <c r="U76" s="1">
        <f t="shared" si="20"/>
        <v>0.44012914241458456</v>
      </c>
      <c r="V76" s="1">
        <f t="shared" si="16"/>
        <v>0.34690028149093421</v>
      </c>
      <c r="W76" s="1">
        <f t="shared" si="17"/>
        <v>0.185557197194895</v>
      </c>
      <c r="Y76" s="1">
        <f t="shared" si="18"/>
        <v>15.206343381493662</v>
      </c>
      <c r="Z76" s="1">
        <f t="shared" si="19"/>
        <v>19.443439209349894</v>
      </c>
    </row>
    <row r="77" spans="20:26" x14ac:dyDescent="0.35">
      <c r="T77" s="1">
        <v>660</v>
      </c>
      <c r="U77" s="1">
        <f t="shared" si="20"/>
        <v>0.42575012077225799</v>
      </c>
      <c r="V77" s="1">
        <f t="shared" si="16"/>
        <v>0.33779057981634181</v>
      </c>
      <c r="W77" s="1">
        <f t="shared" si="17"/>
        <v>0.18007811678767249</v>
      </c>
      <c r="Y77" s="1">
        <f t="shared" si="18"/>
        <v>14.21621818377103</v>
      </c>
      <c r="Z77" s="1">
        <f t="shared" si="19"/>
        <v>18.06493980852607</v>
      </c>
    </row>
    <row r="78" spans="20:26" x14ac:dyDescent="0.35">
      <c r="T78" s="1">
        <v>680</v>
      </c>
      <c r="U78" s="1">
        <f t="shared" si="20"/>
        <v>0.4122073568195323</v>
      </c>
      <c r="V78" s="1">
        <f t="shared" si="16"/>
        <v>0.32937512782510442</v>
      </c>
      <c r="W78" s="1">
        <f t="shared" si="17"/>
        <v>0.17499121195428632</v>
      </c>
      <c r="Y78" s="1">
        <f t="shared" si="18"/>
        <v>13.317631576906285</v>
      </c>
      <c r="Z78" s="1">
        <f t="shared" si="19"/>
        <v>16.82144897267667</v>
      </c>
    </row>
    <row r="79" spans="20:26" x14ac:dyDescent="0.35">
      <c r="T79" s="1">
        <v>700</v>
      </c>
      <c r="U79" s="1">
        <f t="shared" si="20"/>
        <v>0.3994297041126823</v>
      </c>
      <c r="V79" s="1">
        <f t="shared" si="16"/>
        <v>0.32158285816609189</v>
      </c>
      <c r="W79" s="1">
        <f t="shared" si="17"/>
        <v>0.17025807774685964</v>
      </c>
      <c r="Y79" s="1">
        <f t="shared" si="18"/>
        <v>12.499788774375178</v>
      </c>
      <c r="Z79" s="1">
        <f t="shared" si="19"/>
        <v>15.696335757860924</v>
      </c>
    </row>
    <row r="80" spans="20:26" x14ac:dyDescent="0.35">
      <c r="T80" s="1">
        <v>720</v>
      </c>
      <c r="U80" s="1">
        <f t="shared" si="20"/>
        <v>0.3873538779084621</v>
      </c>
      <c r="V80" s="1">
        <f t="shared" si="16"/>
        <v>0.31435173466071614</v>
      </c>
      <c r="W80" s="1">
        <f t="shared" si="17"/>
        <v>0.16584502622595754</v>
      </c>
      <c r="Y80" s="1">
        <f t="shared" si="18"/>
        <v>11.753427910482705</v>
      </c>
      <c r="Z80" s="1">
        <f t="shared" si="19"/>
        <v>14.675414814783684</v>
      </c>
    </row>
    <row r="81" spans="20:26" x14ac:dyDescent="0.35">
      <c r="T81" s="1">
        <v>740</v>
      </c>
      <c r="U81" s="1">
        <f t="shared" si="20"/>
        <v>0.37592339738218167</v>
      </c>
      <c r="V81" s="1">
        <f t="shared" si="16"/>
        <v>0.30762739341645667</v>
      </c>
      <c r="W81" s="1">
        <f t="shared" si="17"/>
        <v>0.16172239598787264</v>
      </c>
      <c r="Y81" s="1">
        <f t="shared" si="18"/>
        <v>11.070567411977498</v>
      </c>
      <c r="Z81" s="1">
        <f t="shared" si="19"/>
        <v>13.746531497434429</v>
      </c>
    </row>
    <row r="82" spans="20:26" x14ac:dyDescent="0.35">
      <c r="T82" s="1">
        <v>760</v>
      </c>
      <c r="U82" s="1">
        <f t="shared" si="20"/>
        <v>0.36508769426785947</v>
      </c>
      <c r="V82" s="1">
        <f t="shared" si="16"/>
        <v>0.30136201852661565</v>
      </c>
      <c r="W82" s="1">
        <f t="shared" si="17"/>
        <v>0.15786397817633108</v>
      </c>
      <c r="Y82" s="1">
        <f t="shared" si="18"/>
        <v>10.444300463404257</v>
      </c>
      <c r="Z82" s="1">
        <f t="shared" si="19"/>
        <v>12.899226247456369</v>
      </c>
    </row>
    <row r="83" spans="20:26" x14ac:dyDescent="0.35">
      <c r="T83" s="1">
        <v>780</v>
      </c>
      <c r="U83" s="1">
        <f t="shared" si="20"/>
        <v>0.35480135814005692</v>
      </c>
      <c r="V83" s="1">
        <f t="shared" si="16"/>
        <v>0.29551340692458294</v>
      </c>
      <c r="W83" s="1">
        <f t="shared" si="17"/>
        <v>0.15424653685979645</v>
      </c>
      <c r="Y83" s="1">
        <f t="shared" si="18"/>
        <v>9.8686268208588839</v>
      </c>
      <c r="Z83" s="1">
        <f t="shared" si="19"/>
        <v>12.124461493624421</v>
      </c>
    </row>
    <row r="84" spans="20:26" x14ac:dyDescent="0.35">
      <c r="T84" s="1">
        <v>800</v>
      </c>
      <c r="U84" s="1">
        <f t="shared" si="20"/>
        <v>0.34502349449752856</v>
      </c>
      <c r="V84" s="1">
        <f t="shared" si="16"/>
        <v>0.2900441866677903</v>
      </c>
      <c r="W84" s="1">
        <f t="shared" si="17"/>
        <v>0.15084940630086879</v>
      </c>
      <c r="Y84" s="1">
        <f t="shared" si="18"/>
        <v>9.3383144355673267</v>
      </c>
      <c r="Z84" s="1">
        <f t="shared" si="19"/>
        <v>11.414398173597927</v>
      </c>
    </row>
    <row r="85" spans="20:26" x14ac:dyDescent="0.35">
      <c r="T85" s="1">
        <v>820</v>
      </c>
      <c r="U85" s="1">
        <f t="shared" si="20"/>
        <v>0.33571717644832072</v>
      </c>
      <c r="V85" s="1">
        <f t="shared" si="16"/>
        <v>0.28492116037481396</v>
      </c>
      <c r="W85" s="1">
        <f t="shared" si="17"/>
        <v>0.14765415122503647</v>
      </c>
      <c r="Y85" s="1">
        <f t="shared" si="18"/>
        <v>8.8487850147865483</v>
      </c>
      <c r="Z85" s="1">
        <f t="shared" si="19"/>
        <v>10.762211889119941</v>
      </c>
    </row>
    <row r="86" spans="20:26" x14ac:dyDescent="0.35">
      <c r="T86" s="1">
        <v>840</v>
      </c>
      <c r="U86" s="1">
        <f t="shared" si="20"/>
        <v>0.3268489744435612</v>
      </c>
      <c r="V86" s="1">
        <f t="shared" si="16"/>
        <v>0.28011475129521496</v>
      </c>
      <c r="W86" s="1">
        <f t="shared" si="17"/>
        <v>0.14464427897561216</v>
      </c>
      <c r="Y86" s="1">
        <f t="shared" si="18"/>
        <v>8.3960189149642517</v>
      </c>
      <c r="Z86" s="1">
        <f t="shared" si="19"/>
        <v>10.161940903131585</v>
      </c>
    </row>
    <row r="87" spans="20:26" x14ac:dyDescent="0.35">
      <c r="T87" s="1">
        <v>860</v>
      </c>
      <c r="U87" s="1">
        <f t="shared" si="20"/>
        <v>0.31838855139309957</v>
      </c>
      <c r="V87" s="1">
        <f t="shared" si="16"/>
        <v>0.27559853397029754</v>
      </c>
      <c r="W87" s="1">
        <f t="shared" si="17"/>
        <v>0.14180499461372797</v>
      </c>
      <c r="Y87" s="1">
        <f t="shared" si="18"/>
        <v>7.9764757332202736</v>
      </c>
      <c r="Z87" s="1">
        <f t="shared" si="19"/>
        <v>9.6083598620551598</v>
      </c>
    </row>
    <row r="88" spans="20:26" x14ac:dyDescent="0.35">
      <c r="T88" s="1">
        <v>880</v>
      </c>
      <c r="U88" s="1">
        <f t="shared" si="20"/>
        <v>0.31030831279313986</v>
      </c>
      <c r="V88" s="1">
        <f t="shared" si="16"/>
        <v>0.27134883494997614</v>
      </c>
      <c r="W88" s="1">
        <f t="shared" si="17"/>
        <v>0.13912299173028703</v>
      </c>
      <c r="Y88" s="1">
        <f t="shared" si="18"/>
        <v>7.5870277123839482</v>
      </c>
      <c r="Z88" s="1">
        <f t="shared" si="19"/>
        <v>9.0968744119200871</v>
      </c>
    </row>
    <row r="89" spans="20:26" x14ac:dyDescent="0.35">
      <c r="T89" s="1">
        <v>900</v>
      </c>
      <c r="U89" s="1">
        <f t="shared" si="20"/>
        <v>0.3025831033346616</v>
      </c>
      <c r="V89" s="1">
        <f t="shared" si="16"/>
        <v>0.26734439179393221</v>
      </c>
      <c r="W89" s="1">
        <f t="shared" si="17"/>
        <v>0.13658627308796845</v>
      </c>
      <c r="Y89" s="1">
        <f t="shared" si="18"/>
        <v>7.2249036565177107</v>
      </c>
      <c r="Z89" s="1">
        <f t="shared" si="19"/>
        <v>8.6234328701126657</v>
      </c>
    </row>
    <row r="90" spans="20:26" x14ac:dyDescent="0.35">
      <c r="T90" s="1">
        <v>920</v>
      </c>
      <c r="U90" s="1">
        <f t="shared" si="20"/>
        <v>0.29518994294117434</v>
      </c>
      <c r="V90" s="1">
        <f t="shared" si="16"/>
        <v>0.26356606077470107</v>
      </c>
      <c r="W90" s="1">
        <f t="shared" si="17"/>
        <v>0.13418399628640609</v>
      </c>
      <c r="Y90" s="1">
        <f t="shared" si="18"/>
        <v>6.8876415083029148</v>
      </c>
      <c r="Z90" s="1">
        <f t="shared" si="19"/>
        <v>8.184451886626734</v>
      </c>
    </row>
    <row r="91" spans="20:26" x14ac:dyDescent="0.35">
      <c r="T91" s="1">
        <v>940</v>
      </c>
      <c r="U91" s="1">
        <f t="shared" si="20"/>
        <v>0.28810779638141398</v>
      </c>
      <c r="V91" s="1">
        <f t="shared" si="16"/>
        <v>0.25999656544491523</v>
      </c>
      <c r="W91" s="1">
        <f t="shared" si="17"/>
        <v>0.1319063405036115</v>
      </c>
      <c r="Y91" s="1">
        <f t="shared" si="18"/>
        <v>6.5730480967823972</v>
      </c>
      <c r="Z91" s="1">
        <f t="shared" si="19"/>
        <v>7.7767536325594238</v>
      </c>
    </row>
    <row r="92" spans="20:26" x14ac:dyDescent="0.35">
      <c r="T92" s="1">
        <v>960</v>
      </c>
      <c r="U92" s="1">
        <f t="shared" si="20"/>
        <v>0.2813173715757164</v>
      </c>
      <c r="V92" s="1">
        <f t="shared" si="16"/>
        <v>0.25662027962836775</v>
      </c>
      <c r="W92" s="1">
        <f t="shared" si="17"/>
        <v>0.12974439105817348</v>
      </c>
      <c r="Y92" s="1">
        <f t="shared" si="18"/>
        <v>6.2791648461620344</v>
      </c>
      <c r="Z92" s="1">
        <f t="shared" si="19"/>
        <v>7.3975125285875398</v>
      </c>
    </row>
    <row r="93" spans="20:26" x14ac:dyDescent="0.35">
      <c r="T93" s="1">
        <v>980</v>
      </c>
      <c r="U93" s="1">
        <f t="shared" si="20"/>
        <v>0.27480094250962328</v>
      </c>
      <c r="V93" s="1">
        <f t="shared" si="16"/>
        <v>0.25342303951956491</v>
      </c>
      <c r="W93" s="1">
        <f t="shared" si="17"/>
        <v>0.12769003909551857</v>
      </c>
      <c r="Y93" s="1">
        <f t="shared" si="18"/>
        <v>6.00423846057602</v>
      </c>
      <c r="Z93" s="1">
        <f t="shared" si="19"/>
        <v>7.0442099018166333</v>
      </c>
    </row>
    <row r="94" spans="20:26" x14ac:dyDescent="0.35">
      <c r="T94" s="1">
        <v>1000</v>
      </c>
      <c r="U94" s="1">
        <f t="shared" si="20"/>
        <v>0.26854219332035473</v>
      </c>
      <c r="V94" s="1">
        <f t="shared" si="16"/>
        <v>0.25039198048647526</v>
      </c>
      <c r="W94" s="1">
        <f t="shared" si="17"/>
        <v>0.12573589415514538</v>
      </c>
      <c r="Y94" s="1">
        <f t="shared" si="18"/>
        <v>5.7466957787500812</v>
      </c>
      <c r="Z94" s="1">
        <f t="shared" si="19"/>
        <v>6.7145952580380106</v>
      </c>
    </row>
    <row r="95" spans="20:26" x14ac:dyDescent="0.35">
      <c r="T95" s="1">
        <v>1020</v>
      </c>
      <c r="U95" s="1">
        <f t="shared" si="20"/>
        <v>0.26252608065906574</v>
      </c>
      <c r="V95" s="1">
        <f t="shared" si="16"/>
        <v>0.2475153949107205</v>
      </c>
      <c r="W95" s="1">
        <f t="shared" si="17"/>
        <v>0.12387520774571054</v>
      </c>
      <c r="Y95" s="1">
        <f t="shared" si="18"/>
        <v>5.505122136153612</v>
      </c>
      <c r="Z95" s="1">
        <f t="shared" si="19"/>
        <v>6.4066530950306086</v>
      </c>
    </row>
    <row r="96" spans="20:26" x14ac:dyDescent="0.35">
      <c r="T96" s="1">
        <v>1040</v>
      </c>
      <c r="U96" s="1">
        <f t="shared" si="20"/>
        <v>0.25673871187631397</v>
      </c>
      <c r="V96" s="1">
        <f t="shared" si="16"/>
        <v>0.24478260800308149</v>
      </c>
      <c r="W96" s="1">
        <f t="shared" si="17"/>
        <v>0.1221018063578711</v>
      </c>
      <c r="Y96" s="1">
        <f t="shared" si="18"/>
        <v>5.278242688043294</v>
      </c>
      <c r="Z96" s="1">
        <f t="shared" si="19"/>
        <v>6.1185743740845631</v>
      </c>
    </row>
    <row r="97" spans="20:26" x14ac:dyDescent="0.35">
      <c r="T97" s="1">
        <v>1060</v>
      </c>
      <c r="U97" s="1">
        <f t="shared" si="20"/>
        <v>0.25116723694736681</v>
      </c>
      <c r="V97" s="1">
        <f t="shared" si="16"/>
        <v>0.2421838690269682</v>
      </c>
      <c r="W97" s="1">
        <f t="shared" si="17"/>
        <v>0.12041003259402222</v>
      </c>
      <c r="Y97" s="1">
        <f t="shared" si="18"/>
        <v>5.0649062405832463</v>
      </c>
      <c r="Z97" s="1">
        <f t="shared" si="19"/>
        <v>5.8487319213870137</v>
      </c>
    </row>
    <row r="98" spans="20:26" x14ac:dyDescent="0.35">
      <c r="T98" s="1">
        <v>1080</v>
      </c>
      <c r="U98" s="1">
        <f t="shared" si="20"/>
        <v>0.24579975236179813</v>
      </c>
      <c r="V98" s="1">
        <f t="shared" si="16"/>
        <v>0.2397102557696956</v>
      </c>
      <c r="W98" s="1">
        <f t="shared" si="17"/>
        <v>0.1187946932998753</v>
      </c>
      <c r="Y98" s="1">
        <f t="shared" si="18"/>
        <v>4.8640712134967634</v>
      </c>
      <c r="Z98" s="1">
        <f t="shared" si="19"/>
        <v>5.5956591560212612</v>
      </c>
    </row>
    <row r="99" spans="20:26" x14ac:dyDescent="0.35">
      <c r="T99" s="1">
        <v>1100</v>
      </c>
      <c r="U99" s="1">
        <f t="shared" si="20"/>
        <v>0.24062521545938464</v>
      </c>
      <c r="V99" s="1">
        <f t="shared" si="16"/>
        <v>0.237353590437829</v>
      </c>
      <c r="W99" s="1">
        <f t="shared" si="17"/>
        <v>0.11725101375341465</v>
      </c>
      <c r="Y99" s="1">
        <f t="shared" si="18"/>
        <v>4.6747934199881396</v>
      </c>
      <c r="Z99" s="1">
        <f t="shared" si="19"/>
        <v>5.3580316430915769</v>
      </c>
    </row>
    <row r="100" spans="20:26" x14ac:dyDescent="0.35">
      <c r="T100" s="1">
        <v>1120</v>
      </c>
      <c r="U100" s="1">
        <f t="shared" si="20"/>
        <v>0.23563336791058764</v>
      </c>
      <c r="V100" s="1">
        <f t="shared" si="16"/>
        <v>0.23510636543184249</v>
      </c>
      <c r="W100" s="1">
        <f t="shared" si="17"/>
        <v>0.11577459710869677</v>
      </c>
      <c r="Y100" s="1">
        <f t="shared" si="18"/>
        <v>4.4962154007368351</v>
      </c>
      <c r="Z100" s="1">
        <f t="shared" si="19"/>
        <v>5.1346510535910355</v>
      </c>
    </row>
    <row r="101" spans="20:26" x14ac:dyDescent="0.35">
      <c r="T101" s="1">
        <v>1140</v>
      </c>
      <c r="V101" s="1">
        <f t="shared" si="16"/>
        <v>0.2329616776875218</v>
      </c>
      <c r="W101" s="1">
        <f t="shared" si="17"/>
        <v>0.11436138841044555</v>
      </c>
      <c r="Y101" s="1">
        <f t="shared" si="18"/>
        <v>4.3275570907905783</v>
      </c>
      <c r="Z101" s="1">
        <f t="shared" si="19"/>
        <v>4.9244311807617986</v>
      </c>
    </row>
    <row r="102" spans="20:26" x14ac:dyDescent="0.35">
      <c r="T102" s="1">
        <v>1160</v>
      </c>
      <c r="V102" s="1">
        <f t="shared" si="16"/>
        <v>0.23091317046544269</v>
      </c>
      <c r="W102" s="1">
        <f t="shared" si="17"/>
        <v>0.11300764259466067</v>
      </c>
      <c r="Y102" s="1">
        <f t="shared" si="18"/>
        <v>4.1681076328963691</v>
      </c>
      <c r="Z102" s="1">
        <f t="shared" si="19"/>
        <v>4.7263857187637717</v>
      </c>
    </row>
    <row r="103" spans="20:26" x14ac:dyDescent="0.35">
      <c r="T103" s="1">
        <v>1180</v>
      </c>
      <c r="V103" s="1">
        <f t="shared" si="16"/>
        <v>0.2289549816323328</v>
      </c>
      <c r="W103" s="1">
        <f t="shared" si="17"/>
        <v>0.11170989597388031</v>
      </c>
      <c r="Y103" s="1">
        <f t="shared" si="18"/>
        <v>4.0172181795818993</v>
      </c>
      <c r="Z103" s="1">
        <f t="shared" si="19"/>
        <v>4.5396175557708043</v>
      </c>
    </row>
    <row r="104" spans="20:26" x14ac:dyDescent="0.35">
      <c r="T104" s="1">
        <v>1200</v>
      </c>
      <c r="V104" s="1">
        <f t="shared" si="16"/>
        <v>0.22708169761469421</v>
      </c>
      <c r="W104" s="1">
        <f t="shared" si="17"/>
        <v>0.11046494077607769</v>
      </c>
      <c r="Y104" s="1">
        <f t="shared" si="18"/>
        <v>3.8742955502320529</v>
      </c>
      <c r="Z104" s="1">
        <f t="shared" si="19"/>
        <v>4.36330937198667</v>
      </c>
    </row>
    <row r="105" spans="20:26" x14ac:dyDescent="0.35">
      <c r="T105" s="1">
        <v>1220</v>
      </c>
      <c r="V105" s="1">
        <f t="shared" si="16"/>
        <v>0.22528831232022542</v>
      </c>
      <c r="W105" s="1">
        <f t="shared" si="17"/>
        <v>0.10926980236565108</v>
      </c>
      <c r="Y105" s="1">
        <f t="shared" si="18"/>
        <v>3.7387966293758073</v>
      </c>
      <c r="Z105" s="1">
        <f t="shared" si="19"/>
        <v>4.1967153649806033</v>
      </c>
    </row>
    <row r="106" spans="20:26" x14ac:dyDescent="0.35">
      <c r="T106" s="1">
        <v>1240</v>
      </c>
      <c r="V106" s="1">
        <f t="shared" si="16"/>
        <v>0.22357019041996901</v>
      </c>
      <c r="W106" s="1">
        <f t="shared" si="17"/>
        <v>0.10812171882541721</v>
      </c>
      <c r="Y106" s="1">
        <f t="shared" si="18"/>
        <v>3.6102234091164869</v>
      </c>
      <c r="Z106" s="1">
        <f t="shared" si="19"/>
        <v>4.039153951359121</v>
      </c>
    </row>
    <row r="107" spans="20:26" x14ac:dyDescent="0.35">
      <c r="T107" s="1">
        <v>1260</v>
      </c>
      <c r="V107" s="1">
        <f t="shared" si="16"/>
        <v>0.22192303446671283</v>
      </c>
      <c r="W107" s="1">
        <f t="shared" si="17"/>
        <v>0.10701812262142671</v>
      </c>
      <c r="Y107" s="1">
        <f t="shared" si="18"/>
        <v>3.4881185926756575</v>
      </c>
      <c r="Z107" s="1">
        <f t="shared" si="19"/>
        <v>3.8900013160638038</v>
      </c>
    </row>
    <row r="108" spans="20:26" x14ac:dyDescent="0.35">
      <c r="T108" s="1">
        <v>1280</v>
      </c>
      <c r="V108" s="1">
        <f t="shared" si="16"/>
        <v>0.22034285539542478</v>
      </c>
      <c r="W108" s="1">
        <f t="shared" si="17"/>
        <v>0.10595662410901749</v>
      </c>
      <c r="Y108" s="1">
        <f t="shared" si="18"/>
        <v>3.3720616878424785</v>
      </c>
      <c r="Z108" s="1">
        <f t="shared" si="19"/>
        <v>3.7486856992785813</v>
      </c>
    </row>
    <row r="109" spans="20:26" x14ac:dyDescent="0.35">
      <c r="T109" s="1">
        <v>1300</v>
      </c>
      <c r="V109" s="1">
        <f t="shared" ref="V109" si="21">0.159+POWER(227.3/T109,1.615)</f>
        <v>0.2188259460114117</v>
      </c>
      <c r="W109" s="1">
        <f t="shared" ref="W109" si="22">0.06+POWER(153/$T109,1.45)</f>
        <v>0.10493499666981654</v>
      </c>
      <c r="Y109" s="1">
        <f t="shared" ref="Y109" si="23">0.08+POWER(2200/$T109,2.2)</f>
        <v>3.2616655291043104</v>
      </c>
      <c r="Z109" s="1">
        <f t="shared" ref="Z109" si="24">0.08+POWER(2200/$T109,2.4)</f>
        <v>3.6146823266659363</v>
      </c>
    </row>
  </sheetData>
  <mergeCells count="2">
    <mergeCell ref="A1:F3"/>
    <mergeCell ref="D4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Möller_etal 2014_regular_waves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Moeller</dc:creator>
  <cp:lastModifiedBy>I Moeller</cp:lastModifiedBy>
  <dcterms:created xsi:type="dcterms:W3CDTF">2014-09-25T16:15:33Z</dcterms:created>
  <dcterms:modified xsi:type="dcterms:W3CDTF">2014-09-29T12:15:11Z</dcterms:modified>
</cp:coreProperties>
</file>