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225" yWindow="15" windowWidth="12285" windowHeight="12120"/>
  </bookViews>
  <sheets>
    <sheet name="summary longitudinal" sheetId="4" r:id="rId1"/>
    <sheet name=" 47 Pa" sheetId="1" r:id="rId2"/>
    <sheet name="102 Pa" sheetId="2" r:id="rId3"/>
    <sheet name="284 Pa" sheetId="3" r:id="rId4"/>
    <sheet name="% not measureable" sheetId="5" r:id="rId5"/>
  </sheets>
  <calcPr calcId="145621"/>
</workbook>
</file>

<file path=xl/calcChain.xml><?xml version="1.0" encoding="utf-8"?>
<calcChain xmlns="http://schemas.openxmlformats.org/spreadsheetml/2006/main">
  <c r="J9" i="1" l="1"/>
  <c r="H9" i="1"/>
  <c r="G43" i="1" l="1"/>
  <c r="C43" i="3" l="1"/>
  <c r="C44" i="3"/>
  <c r="C45" i="3"/>
  <c r="C46" i="3"/>
  <c r="C47" i="3"/>
  <c r="C48" i="3"/>
  <c r="C97" i="3"/>
  <c r="C98" i="3"/>
  <c r="C99" i="3"/>
  <c r="C100" i="3"/>
  <c r="C101" i="3"/>
  <c r="C102" i="3"/>
  <c r="H104" i="3" l="1"/>
  <c r="H103" i="3"/>
  <c r="H86" i="3"/>
  <c r="H85" i="3"/>
  <c r="H50" i="3"/>
  <c r="H49" i="3"/>
  <c r="H44" i="3"/>
  <c r="H43" i="3"/>
  <c r="H32" i="3"/>
  <c r="H31" i="3"/>
  <c r="H7" i="3"/>
  <c r="H8" i="3"/>
  <c r="H10" i="3"/>
  <c r="H11" i="3"/>
  <c r="H13" i="3"/>
  <c r="H14" i="3"/>
  <c r="H110" i="2"/>
  <c r="H109" i="2"/>
  <c r="H74" i="2"/>
  <c r="H73" i="2"/>
  <c r="H56" i="2"/>
  <c r="H55" i="2"/>
  <c r="H38" i="2"/>
  <c r="G38" i="2"/>
  <c r="H37" i="2"/>
  <c r="G37" i="2"/>
  <c r="H19" i="2" l="1"/>
  <c r="H20" i="2"/>
  <c r="C14" i="2"/>
  <c r="C15" i="2"/>
  <c r="C16" i="2"/>
  <c r="C17" i="2"/>
  <c r="C18" i="2"/>
  <c r="C19" i="2"/>
  <c r="C20" i="2"/>
  <c r="C21" i="2"/>
  <c r="C13" i="2"/>
  <c r="C67" i="2"/>
  <c r="C68" i="2"/>
  <c r="C69" i="2"/>
  <c r="C70" i="2"/>
  <c r="C71" i="2"/>
  <c r="C72" i="2"/>
  <c r="C93" i="1"/>
  <c r="C94" i="1"/>
  <c r="C95" i="1"/>
  <c r="C96" i="1"/>
  <c r="C97" i="1"/>
  <c r="C98" i="1"/>
  <c r="C78" i="1"/>
  <c r="C79" i="1"/>
  <c r="C80" i="1"/>
  <c r="H61" i="1"/>
  <c r="G61" i="1"/>
  <c r="H60" i="1"/>
  <c r="G60" i="1"/>
  <c r="C112" i="1"/>
  <c r="C113" i="1"/>
  <c r="C114" i="1"/>
  <c r="C115" i="1"/>
  <c r="C116" i="1"/>
  <c r="C117" i="1"/>
  <c r="C118" i="1"/>
  <c r="C119" i="1"/>
  <c r="C111" i="1"/>
  <c r="C55" i="1"/>
  <c r="C56" i="1"/>
  <c r="C57" i="1"/>
  <c r="C58" i="1"/>
  <c r="C59" i="1"/>
  <c r="C60" i="1"/>
  <c r="C61" i="1"/>
  <c r="C62" i="1"/>
  <c r="C54" i="1"/>
  <c r="C36" i="1"/>
  <c r="C39" i="1" s="1"/>
  <c r="C42" i="1" s="1"/>
  <c r="C24" i="1"/>
  <c r="C21" i="1"/>
  <c r="C22" i="1"/>
  <c r="C23" i="1"/>
  <c r="C20" i="1"/>
  <c r="J90" i="3" l="1"/>
  <c r="J72" i="3"/>
  <c r="J59" i="3"/>
  <c r="J60" i="3"/>
  <c r="J58" i="3"/>
  <c r="J57" i="3"/>
  <c r="J41" i="3"/>
  <c r="J42" i="3"/>
  <c r="J40" i="3"/>
  <c r="J39" i="3"/>
  <c r="J37" i="3"/>
  <c r="J36" i="3"/>
  <c r="J34" i="3"/>
  <c r="J24" i="3"/>
  <c r="J21" i="3"/>
  <c r="J102" i="2"/>
  <c r="J100" i="2"/>
  <c r="J99" i="2"/>
  <c r="J97" i="2"/>
  <c r="J96" i="2"/>
  <c r="J81" i="2"/>
  <c r="J66" i="2"/>
  <c r="J63" i="2"/>
  <c r="J60" i="2"/>
  <c r="J48" i="2"/>
  <c r="J45" i="2"/>
  <c r="J42" i="2"/>
  <c r="J30" i="2"/>
  <c r="J27" i="2"/>
  <c r="J24" i="2"/>
  <c r="J12" i="2"/>
  <c r="J9" i="2"/>
  <c r="J5" i="2"/>
  <c r="J104" i="1"/>
  <c r="J74" i="1"/>
  <c r="J53" i="1"/>
  <c r="J50" i="1"/>
  <c r="J47" i="1"/>
  <c r="J17" i="1"/>
  <c r="J15" i="1"/>
  <c r="J14" i="1"/>
  <c r="J60" i="1" l="1"/>
  <c r="O8" i="4" s="1"/>
  <c r="J61" i="1"/>
  <c r="J37" i="2"/>
  <c r="Q7" i="4" s="1"/>
  <c r="J38" i="2"/>
  <c r="J19" i="2"/>
  <c r="Q6" i="4" s="1"/>
  <c r="J20" i="2"/>
  <c r="J74" i="2"/>
  <c r="J73" i="2"/>
  <c r="Q9" i="4" s="1"/>
  <c r="J110" i="2"/>
  <c r="J109" i="2"/>
  <c r="Q11" i="4" s="1"/>
  <c r="J56" i="2"/>
  <c r="J55" i="2"/>
  <c r="Q8" i="4" s="1"/>
  <c r="J44" i="3"/>
  <c r="J43" i="3"/>
  <c r="G8" i="4" s="1"/>
  <c r="J104" i="3"/>
  <c r="J103" i="3"/>
  <c r="J50" i="3"/>
  <c r="J49" i="3"/>
  <c r="S8" i="4" s="1"/>
  <c r="J31" i="3"/>
  <c r="J32" i="3"/>
  <c r="J86" i="3"/>
  <c r="J85" i="3"/>
  <c r="S10" i="4" s="1"/>
  <c r="S7" i="4"/>
  <c r="S11" i="4"/>
  <c r="H89" i="3"/>
  <c r="H88" i="3"/>
  <c r="H71" i="3"/>
  <c r="H70" i="3"/>
  <c r="H20" i="3"/>
  <c r="H64" i="2"/>
  <c r="J64" i="2" s="1"/>
  <c r="H65" i="2"/>
  <c r="J65" i="2" s="1"/>
  <c r="H46" i="2"/>
  <c r="J46" i="2" s="1"/>
  <c r="H47" i="2"/>
  <c r="J47" i="2" s="1"/>
  <c r="H10" i="2"/>
  <c r="J10" i="2" s="1"/>
  <c r="H90" i="1"/>
  <c r="J90" i="1" s="1"/>
  <c r="H45" i="1"/>
  <c r="H31" i="1"/>
  <c r="J31" i="1" s="1"/>
  <c r="H32" i="1"/>
  <c r="G13" i="1"/>
  <c r="H13" i="1" s="1"/>
  <c r="J13" i="1" s="1"/>
  <c r="G12" i="1"/>
  <c r="H12" i="1" s="1"/>
  <c r="J12" i="1" s="1"/>
  <c r="G103" i="1"/>
  <c r="G102" i="1"/>
  <c r="G93" i="3"/>
  <c r="S19" i="5" s="1"/>
  <c r="G96" i="2"/>
  <c r="G95" i="2"/>
  <c r="G94" i="2"/>
  <c r="H94" i="2" s="1"/>
  <c r="G59" i="2"/>
  <c r="G58" i="2"/>
  <c r="G4" i="3"/>
  <c r="G5" i="3"/>
  <c r="E18" i="5" s="1"/>
  <c r="G6" i="3"/>
  <c r="G17" i="3"/>
  <c r="G19" i="3"/>
  <c r="G21" i="3"/>
  <c r="G22" i="3"/>
  <c r="H17" i="5" s="1"/>
  <c r="G23" i="3"/>
  <c r="H18" i="5" s="1"/>
  <c r="C25" i="3"/>
  <c r="C28" i="3" s="1"/>
  <c r="C31" i="3" s="1"/>
  <c r="C26" i="3"/>
  <c r="C29" i="3" s="1"/>
  <c r="C32" i="3" s="1"/>
  <c r="C27" i="3"/>
  <c r="C30" i="3" s="1"/>
  <c r="C33" i="3" s="1"/>
  <c r="G35" i="3"/>
  <c r="H35" i="3" s="1"/>
  <c r="G37" i="3"/>
  <c r="J17" i="5" s="1"/>
  <c r="G38" i="3"/>
  <c r="H38" i="3" s="1"/>
  <c r="J38" i="3" s="1"/>
  <c r="G39" i="3"/>
  <c r="G40" i="3"/>
  <c r="G41" i="3"/>
  <c r="G42" i="3"/>
  <c r="K19" i="5" s="1"/>
  <c r="C49" i="3"/>
  <c r="C50" i="3"/>
  <c r="C51" i="3"/>
  <c r="G52" i="3"/>
  <c r="H52" i="3" s="1"/>
  <c r="G53" i="3"/>
  <c r="L18" i="5" s="1"/>
  <c r="G54" i="3"/>
  <c r="L19" i="5" s="1"/>
  <c r="G55" i="3"/>
  <c r="H55" i="3" s="1"/>
  <c r="J55" i="3" s="1"/>
  <c r="G56" i="3"/>
  <c r="H56" i="3" s="1"/>
  <c r="J56" i="3" s="1"/>
  <c r="G58" i="3"/>
  <c r="G59" i="3"/>
  <c r="G60" i="3"/>
  <c r="C61" i="3"/>
  <c r="C64" i="3" s="1"/>
  <c r="C67" i="3" s="1"/>
  <c r="C62" i="3"/>
  <c r="C65" i="3" s="1"/>
  <c r="C68" i="3" s="1"/>
  <c r="C63" i="3"/>
  <c r="C66" i="3" s="1"/>
  <c r="C69" i="3" s="1"/>
  <c r="G73" i="3"/>
  <c r="G74" i="3"/>
  <c r="G75" i="3"/>
  <c r="G76" i="3"/>
  <c r="Q17" i="5" s="1"/>
  <c r="G77" i="3"/>
  <c r="Q18" i="5" s="1"/>
  <c r="G78" i="3"/>
  <c r="Q19" i="5" s="1"/>
  <c r="C79" i="3"/>
  <c r="C82" i="3" s="1"/>
  <c r="C85" i="3" s="1"/>
  <c r="C80" i="3"/>
  <c r="C83" i="3" s="1"/>
  <c r="C86" i="3" s="1"/>
  <c r="C81" i="3"/>
  <c r="C84" i="3" s="1"/>
  <c r="C87" i="3" s="1"/>
  <c r="G90" i="3"/>
  <c r="G94" i="3"/>
  <c r="G95" i="3"/>
  <c r="G96" i="3"/>
  <c r="T19" i="5" s="1"/>
  <c r="C103" i="3"/>
  <c r="C104" i="3"/>
  <c r="C105" i="3"/>
  <c r="G4" i="2"/>
  <c r="G7" i="2"/>
  <c r="H7" i="2" s="1"/>
  <c r="J7" i="2" s="1"/>
  <c r="G8" i="2"/>
  <c r="G9" i="2"/>
  <c r="G11" i="2"/>
  <c r="G22" i="2"/>
  <c r="G23" i="2"/>
  <c r="G25" i="2"/>
  <c r="H25" i="2" s="1"/>
  <c r="J25" i="2" s="1"/>
  <c r="G26" i="2"/>
  <c r="G28" i="2"/>
  <c r="H28" i="2" s="1"/>
  <c r="J28" i="2" s="1"/>
  <c r="G29" i="2"/>
  <c r="H29" i="2" s="1"/>
  <c r="J29" i="2" s="1"/>
  <c r="C31" i="2"/>
  <c r="C34" i="2" s="1"/>
  <c r="C37" i="2" s="1"/>
  <c r="C32" i="2"/>
  <c r="C35" i="2" s="1"/>
  <c r="C38" i="2" s="1"/>
  <c r="C33" i="2"/>
  <c r="C36" i="2" s="1"/>
  <c r="C39" i="2" s="1"/>
  <c r="G40" i="2"/>
  <c r="G41" i="2"/>
  <c r="G43" i="2"/>
  <c r="L11" i="5" s="1"/>
  <c r="G44" i="2"/>
  <c r="H44" i="2" s="1"/>
  <c r="J44" i="2" s="1"/>
  <c r="G45" i="2"/>
  <c r="L13" i="5" s="1"/>
  <c r="G48" i="2"/>
  <c r="C49" i="2"/>
  <c r="C52" i="2" s="1"/>
  <c r="C55" i="2" s="1"/>
  <c r="C50" i="2"/>
  <c r="C53" i="2" s="1"/>
  <c r="C56" i="2" s="1"/>
  <c r="C51" i="2"/>
  <c r="C54" i="2" s="1"/>
  <c r="C57" i="2" s="1"/>
  <c r="G61" i="2"/>
  <c r="H61" i="2" s="1"/>
  <c r="J61" i="2" s="1"/>
  <c r="G62" i="2"/>
  <c r="O12" i="5" s="1"/>
  <c r="G63" i="2"/>
  <c r="G66" i="2"/>
  <c r="P13" i="5" s="1"/>
  <c r="C73" i="2"/>
  <c r="C74" i="2"/>
  <c r="C75" i="2"/>
  <c r="G76" i="2"/>
  <c r="G77" i="2"/>
  <c r="G78" i="2"/>
  <c r="Q13" i="5" s="1"/>
  <c r="G79" i="2"/>
  <c r="H79" i="2" s="1"/>
  <c r="G80" i="2"/>
  <c r="G81" i="2"/>
  <c r="G82" i="2"/>
  <c r="S11" i="5" s="1"/>
  <c r="G83" i="2"/>
  <c r="S12" i="5" s="1"/>
  <c r="G84" i="2"/>
  <c r="S13" i="5" s="1"/>
  <c r="C85" i="2"/>
  <c r="C88" i="2" s="1"/>
  <c r="C91" i="2" s="1"/>
  <c r="C86" i="2"/>
  <c r="C89" i="2" s="1"/>
  <c r="C92" i="2" s="1"/>
  <c r="C87" i="2"/>
  <c r="C90" i="2" s="1"/>
  <c r="C93" i="2" s="1"/>
  <c r="G97" i="2"/>
  <c r="U11" i="5" s="1"/>
  <c r="G98" i="2"/>
  <c r="U12" i="5" s="1"/>
  <c r="G99" i="2"/>
  <c r="U13" i="5" s="1"/>
  <c r="G100" i="2"/>
  <c r="G101" i="2"/>
  <c r="G102" i="2"/>
  <c r="V13" i="5" s="1"/>
  <c r="C103" i="2"/>
  <c r="C106" i="2" s="1"/>
  <c r="C109" i="2" s="1"/>
  <c r="C104" i="2"/>
  <c r="C107" i="2" s="1"/>
  <c r="C110" i="2" s="1"/>
  <c r="C105" i="2"/>
  <c r="C108" i="2" s="1"/>
  <c r="C111" i="2" s="1"/>
  <c r="G9" i="1"/>
  <c r="G10" i="1"/>
  <c r="G11" i="1"/>
  <c r="G5" i="5"/>
  <c r="G16" i="1"/>
  <c r="H16" i="1" s="1"/>
  <c r="J16" i="1" s="1"/>
  <c r="G7" i="5"/>
  <c r="C18" i="1"/>
  <c r="C19" i="1"/>
  <c r="C25" i="1"/>
  <c r="C26" i="1"/>
  <c r="G27" i="1"/>
  <c r="G28" i="1"/>
  <c r="G30" i="1"/>
  <c r="G33" i="1"/>
  <c r="G34" i="1"/>
  <c r="H34" i="1" s="1"/>
  <c r="J34" i="1" s="1"/>
  <c r="G35" i="1"/>
  <c r="C37" i="1"/>
  <c r="C40" i="1" s="1"/>
  <c r="C43" i="1" s="1"/>
  <c r="C38" i="1"/>
  <c r="C41" i="1" s="1"/>
  <c r="C44" i="1" s="1"/>
  <c r="G46" i="1"/>
  <c r="G48" i="1"/>
  <c r="G49" i="1"/>
  <c r="L7" i="5"/>
  <c r="G51" i="1"/>
  <c r="H51" i="1" s="1"/>
  <c r="J51" i="1" s="1"/>
  <c r="G52" i="1"/>
  <c r="H52" i="1" s="1"/>
  <c r="J52" i="1" s="1"/>
  <c r="M7" i="5"/>
  <c r="G66" i="1"/>
  <c r="G67" i="1"/>
  <c r="G68" i="1"/>
  <c r="G69" i="1"/>
  <c r="H69" i="1" s="1"/>
  <c r="G70" i="1"/>
  <c r="H70" i="1" s="1"/>
  <c r="J70" i="1" s="1"/>
  <c r="G71" i="1"/>
  <c r="G72" i="1"/>
  <c r="Q5" i="5" s="1"/>
  <c r="G73" i="1"/>
  <c r="H73" i="1" s="1"/>
  <c r="Q7" i="5"/>
  <c r="C75" i="1"/>
  <c r="C76" i="1"/>
  <c r="C77" i="1"/>
  <c r="C81" i="1"/>
  <c r="C82" i="1"/>
  <c r="C83" i="1"/>
  <c r="G84" i="1"/>
  <c r="G85" i="1"/>
  <c r="G86" i="1"/>
  <c r="G87" i="1"/>
  <c r="S5" i="5" s="1"/>
  <c r="S6" i="5"/>
  <c r="S7" i="5"/>
  <c r="G91" i="1"/>
  <c r="H91" i="1" s="1"/>
  <c r="J91" i="1" s="1"/>
  <c r="G92" i="1"/>
  <c r="H92" i="1" s="1"/>
  <c r="J92" i="1" s="1"/>
  <c r="C99" i="1"/>
  <c r="C100" i="1"/>
  <c r="C101" i="1"/>
  <c r="G105" i="1"/>
  <c r="H105" i="1" s="1"/>
  <c r="J105" i="1" s="1"/>
  <c r="G106" i="1"/>
  <c r="V6" i="5" s="1"/>
  <c r="G107" i="1"/>
  <c r="G108" i="1"/>
  <c r="H108" i="1" s="1"/>
  <c r="G109" i="1"/>
  <c r="H109" i="1" s="1"/>
  <c r="J109" i="1" s="1"/>
  <c r="G110" i="1"/>
  <c r="H110" i="1" s="1"/>
  <c r="J110" i="1" s="1"/>
  <c r="K5" i="5"/>
  <c r="N5" i="5"/>
  <c r="T5" i="5"/>
  <c r="I6" i="5"/>
  <c r="N6" i="5"/>
  <c r="F7" i="5"/>
  <c r="H7" i="5"/>
  <c r="I7" i="5"/>
  <c r="K7" i="5"/>
  <c r="N7" i="5"/>
  <c r="U7" i="5"/>
  <c r="G11" i="5"/>
  <c r="M11" i="5"/>
  <c r="P11" i="5"/>
  <c r="E12" i="5"/>
  <c r="M12" i="5"/>
  <c r="P12" i="5"/>
  <c r="E13" i="5"/>
  <c r="G13" i="5"/>
  <c r="H13" i="5"/>
  <c r="I13" i="5"/>
  <c r="J13" i="5"/>
  <c r="K13" i="5"/>
  <c r="N13" i="5"/>
  <c r="F17" i="5"/>
  <c r="I17" i="5"/>
  <c r="M17" i="5"/>
  <c r="O17" i="5"/>
  <c r="R17" i="5"/>
  <c r="S17" i="5"/>
  <c r="G18" i="5"/>
  <c r="M18" i="5"/>
  <c r="O18" i="5"/>
  <c r="R18" i="5"/>
  <c r="S18" i="5"/>
  <c r="F19" i="5"/>
  <c r="H19" i="5"/>
  <c r="I19" i="5"/>
  <c r="M19" i="5"/>
  <c r="O19" i="5"/>
  <c r="G39" i="1" l="1"/>
  <c r="G40" i="1"/>
  <c r="J7" i="5"/>
  <c r="G42" i="1"/>
  <c r="G117" i="1"/>
  <c r="G118" i="1"/>
  <c r="G96" i="1"/>
  <c r="G97" i="1"/>
  <c r="H66" i="1"/>
  <c r="J66" i="1" s="1"/>
  <c r="G76" i="1"/>
  <c r="G75" i="1"/>
  <c r="E6" i="5"/>
  <c r="G21" i="1"/>
  <c r="G22" i="1"/>
  <c r="H103" i="1"/>
  <c r="G114" i="1"/>
  <c r="G115" i="1"/>
  <c r="H84" i="1"/>
  <c r="J84" i="1" s="1"/>
  <c r="G93" i="1"/>
  <c r="G94" i="1"/>
  <c r="G18" i="1"/>
  <c r="G19" i="1"/>
  <c r="J45" i="1"/>
  <c r="O7" i="5"/>
  <c r="G81" i="1"/>
  <c r="G82" i="1"/>
  <c r="G54" i="1"/>
  <c r="G55" i="1"/>
  <c r="R7" i="5"/>
  <c r="G99" i="1"/>
  <c r="G100" i="1"/>
  <c r="H67" i="1"/>
  <c r="G78" i="1"/>
  <c r="G79" i="1"/>
  <c r="H46" i="1"/>
  <c r="G57" i="1"/>
  <c r="G58" i="1"/>
  <c r="H27" i="1"/>
  <c r="G36" i="1"/>
  <c r="G37" i="1"/>
  <c r="G24" i="1"/>
  <c r="G25" i="1"/>
  <c r="U5" i="5"/>
  <c r="G111" i="1"/>
  <c r="G112" i="1"/>
  <c r="H43" i="1"/>
  <c r="H42" i="1"/>
  <c r="G85" i="2"/>
  <c r="G86" i="2"/>
  <c r="H40" i="2"/>
  <c r="G49" i="2"/>
  <c r="G50" i="2"/>
  <c r="G34" i="2"/>
  <c r="G35" i="2"/>
  <c r="F12" i="5"/>
  <c r="G16" i="2"/>
  <c r="G17" i="2"/>
  <c r="H59" i="2"/>
  <c r="G71" i="2"/>
  <c r="G70" i="2"/>
  <c r="H22" i="2"/>
  <c r="G32" i="2"/>
  <c r="G31" i="2"/>
  <c r="J94" i="2"/>
  <c r="H103" i="2"/>
  <c r="H104" i="2"/>
  <c r="H4" i="2"/>
  <c r="J4" i="2" s="1"/>
  <c r="G14" i="2"/>
  <c r="G13" i="2"/>
  <c r="H95" i="2"/>
  <c r="G106" i="2"/>
  <c r="G107" i="2"/>
  <c r="H77" i="2"/>
  <c r="G88" i="2"/>
  <c r="G89" i="2"/>
  <c r="H41" i="2"/>
  <c r="G53" i="2"/>
  <c r="G52" i="2"/>
  <c r="H58" i="2"/>
  <c r="J58" i="2" s="1"/>
  <c r="G67" i="2"/>
  <c r="G68" i="2"/>
  <c r="J35" i="3"/>
  <c r="H47" i="3"/>
  <c r="H46" i="3"/>
  <c r="F18" i="5"/>
  <c r="G28" i="3"/>
  <c r="G29" i="3"/>
  <c r="J70" i="3"/>
  <c r="H79" i="3"/>
  <c r="H80" i="3"/>
  <c r="H83" i="3"/>
  <c r="H82" i="3"/>
  <c r="J52" i="3"/>
  <c r="H61" i="3"/>
  <c r="H62" i="3"/>
  <c r="H97" i="3"/>
  <c r="H98" i="3"/>
  <c r="H19" i="3"/>
  <c r="G25" i="3"/>
  <c r="G26" i="3"/>
  <c r="J20" i="3"/>
  <c r="J89" i="3"/>
  <c r="H100" i="3"/>
  <c r="H101" i="3"/>
  <c r="G100" i="3"/>
  <c r="G101" i="3"/>
  <c r="G97" i="3"/>
  <c r="G98" i="3"/>
  <c r="G104" i="3"/>
  <c r="G103" i="3"/>
  <c r="P19" i="5"/>
  <c r="G85" i="3"/>
  <c r="G86" i="3"/>
  <c r="G82" i="3"/>
  <c r="G83" i="3"/>
  <c r="P17" i="5"/>
  <c r="G79" i="3"/>
  <c r="G80" i="3"/>
  <c r="N19" i="5"/>
  <c r="G68" i="3"/>
  <c r="G67" i="3"/>
  <c r="N18" i="5"/>
  <c r="G64" i="3"/>
  <c r="G65" i="3"/>
  <c r="N17" i="5"/>
  <c r="G62" i="3"/>
  <c r="G61" i="3"/>
  <c r="K18" i="5"/>
  <c r="G47" i="3"/>
  <c r="G46" i="3"/>
  <c r="K17" i="5"/>
  <c r="G44" i="3"/>
  <c r="G43" i="3"/>
  <c r="J19" i="5"/>
  <c r="G50" i="3"/>
  <c r="G49" i="3"/>
  <c r="G19" i="5"/>
  <c r="G32" i="3"/>
  <c r="G31" i="3"/>
  <c r="G14" i="3"/>
  <c r="G13" i="3"/>
  <c r="G11" i="3"/>
  <c r="G10" i="3"/>
  <c r="G8" i="3"/>
  <c r="G7" i="3"/>
  <c r="G103" i="2"/>
  <c r="G104" i="2"/>
  <c r="T13" i="5"/>
  <c r="G109" i="2"/>
  <c r="G110" i="2"/>
  <c r="R13" i="5"/>
  <c r="G92" i="2"/>
  <c r="G91" i="2"/>
  <c r="O13" i="5"/>
  <c r="G73" i="2"/>
  <c r="G74" i="2"/>
  <c r="M13" i="5"/>
  <c r="G56" i="2"/>
  <c r="G55" i="2"/>
  <c r="G20" i="2"/>
  <c r="G19" i="2"/>
  <c r="H22" i="3"/>
  <c r="T18" i="5"/>
  <c r="H54" i="3"/>
  <c r="H53" i="3"/>
  <c r="E17" i="5"/>
  <c r="E19" i="5"/>
  <c r="J18" i="5"/>
  <c r="G17" i="5"/>
  <c r="I18" i="5"/>
  <c r="L17" i="5"/>
  <c r="N12" i="5"/>
  <c r="H8" i="2"/>
  <c r="K11" i="5"/>
  <c r="K12" i="5"/>
  <c r="H43" i="2"/>
  <c r="J43" i="2" s="1"/>
  <c r="T12" i="5"/>
  <c r="L12" i="5"/>
  <c r="N11" i="5"/>
  <c r="J41" i="2"/>
  <c r="F13" i="5"/>
  <c r="J11" i="5"/>
  <c r="J12" i="5"/>
  <c r="F11" i="5"/>
  <c r="H78" i="2"/>
  <c r="T11" i="5"/>
  <c r="R11" i="5"/>
  <c r="H11" i="5"/>
  <c r="H62" i="2"/>
  <c r="Q12" i="5"/>
  <c r="F6" i="5"/>
  <c r="R5" i="5"/>
  <c r="H106" i="1"/>
  <c r="O5" i="5"/>
  <c r="J6" i="5"/>
  <c r="M6" i="5"/>
  <c r="H5" i="5"/>
  <c r="W7" i="5"/>
  <c r="O6" i="5"/>
  <c r="H102" i="1"/>
  <c r="H10" i="1"/>
  <c r="H48" i="1"/>
  <c r="J48" i="1" s="1"/>
  <c r="W6" i="5"/>
  <c r="G6" i="5"/>
  <c r="F5" i="5"/>
  <c r="V5" i="5"/>
  <c r="M5" i="5"/>
  <c r="J73" i="1"/>
  <c r="W5" i="5"/>
  <c r="K6" i="5"/>
  <c r="T7" i="5"/>
  <c r="U6" i="5"/>
  <c r="Q6" i="5"/>
  <c r="R19" i="5"/>
  <c r="T17" i="5"/>
  <c r="J88" i="3"/>
  <c r="J71" i="3"/>
  <c r="J79" i="2"/>
  <c r="Q11" i="5"/>
  <c r="O11" i="5"/>
  <c r="I11" i="5"/>
  <c r="E11" i="5"/>
  <c r="H76" i="2"/>
  <c r="J108" i="1"/>
  <c r="T6" i="5"/>
  <c r="J69" i="1"/>
  <c r="J32" i="1"/>
  <c r="H72" i="1"/>
  <c r="P5" i="5"/>
  <c r="H85" i="1"/>
  <c r="R6" i="5"/>
  <c r="L5" i="5"/>
  <c r="H30" i="1"/>
  <c r="J30" i="1" s="1"/>
  <c r="I5" i="5"/>
  <c r="E5" i="5"/>
  <c r="H12" i="5"/>
  <c r="H23" i="2"/>
  <c r="H107" i="1"/>
  <c r="V7" i="5"/>
  <c r="H71" i="1"/>
  <c r="P7" i="5"/>
  <c r="H33" i="1"/>
  <c r="J33" i="1" s="1"/>
  <c r="J5" i="5"/>
  <c r="V12" i="5"/>
  <c r="H101" i="2"/>
  <c r="J101" i="2" s="1"/>
  <c r="H98" i="2"/>
  <c r="J98" i="2" s="1"/>
  <c r="H11" i="2"/>
  <c r="G12" i="5"/>
  <c r="H28" i="1"/>
  <c r="H6" i="5"/>
  <c r="H11" i="1"/>
  <c r="E7" i="5"/>
  <c r="V11" i="5"/>
  <c r="R12" i="5"/>
  <c r="H80" i="2"/>
  <c r="J80" i="2" s="1"/>
  <c r="P6" i="5"/>
  <c r="H86" i="1"/>
  <c r="H49" i="1"/>
  <c r="J49" i="1" s="1"/>
  <c r="L6" i="5"/>
  <c r="H26" i="2"/>
  <c r="J26" i="2" s="1"/>
  <c r="I12" i="5"/>
  <c r="P18" i="5"/>
  <c r="H23" i="3"/>
  <c r="J23" i="3" s="1"/>
  <c r="J71" i="1" l="1"/>
  <c r="H82" i="1"/>
  <c r="H81" i="1"/>
  <c r="J85" i="1"/>
  <c r="H97" i="1"/>
  <c r="H96" i="1"/>
  <c r="J93" i="1"/>
  <c r="C10" i="4" s="1"/>
  <c r="J94" i="1"/>
  <c r="H21" i="1"/>
  <c r="H22" i="1"/>
  <c r="J54" i="1"/>
  <c r="C8" i="4" s="1"/>
  <c r="J55" i="1"/>
  <c r="H24" i="1"/>
  <c r="H25" i="1"/>
  <c r="J42" i="1"/>
  <c r="J43" i="1"/>
  <c r="J102" i="1"/>
  <c r="H112" i="1"/>
  <c r="H111" i="1"/>
  <c r="J67" i="1"/>
  <c r="H79" i="1"/>
  <c r="H78" i="1"/>
  <c r="H93" i="1"/>
  <c r="H94" i="1"/>
  <c r="J107" i="1"/>
  <c r="H118" i="1"/>
  <c r="H117" i="1"/>
  <c r="H19" i="1"/>
  <c r="H18" i="1"/>
  <c r="J46" i="1"/>
  <c r="H58" i="1"/>
  <c r="H57" i="1"/>
  <c r="H55" i="1"/>
  <c r="H75" i="1"/>
  <c r="H76" i="1"/>
  <c r="J28" i="1"/>
  <c r="H39" i="1"/>
  <c r="H40" i="1"/>
  <c r="J27" i="1"/>
  <c r="H37" i="1"/>
  <c r="H36" i="1"/>
  <c r="H54" i="1"/>
  <c r="J86" i="1"/>
  <c r="H99" i="1"/>
  <c r="H100" i="1"/>
  <c r="J103" i="1"/>
  <c r="H114" i="1"/>
  <c r="H115" i="1"/>
  <c r="M26" i="5"/>
  <c r="J67" i="2"/>
  <c r="E9" i="4" s="1"/>
  <c r="J68" i="2"/>
  <c r="J52" i="2"/>
  <c r="K8" i="4" s="1"/>
  <c r="J53" i="2"/>
  <c r="J103" i="2"/>
  <c r="E11" i="4" s="1"/>
  <c r="J104" i="2"/>
  <c r="H85" i="2"/>
  <c r="H86" i="2"/>
  <c r="H68" i="2"/>
  <c r="H67" i="2"/>
  <c r="H13" i="2"/>
  <c r="H14" i="2"/>
  <c r="J23" i="2"/>
  <c r="H35" i="2"/>
  <c r="H34" i="2"/>
  <c r="J95" i="2"/>
  <c r="H106" i="2"/>
  <c r="H107" i="2"/>
  <c r="J59" i="2"/>
  <c r="H70" i="2"/>
  <c r="H71" i="2"/>
  <c r="J40" i="2"/>
  <c r="H50" i="2"/>
  <c r="H49" i="2"/>
  <c r="J77" i="2"/>
  <c r="H88" i="2"/>
  <c r="H89" i="2"/>
  <c r="J22" i="2"/>
  <c r="H31" i="2"/>
  <c r="H32" i="2"/>
  <c r="J13" i="2"/>
  <c r="E6" i="4" s="1"/>
  <c r="J14" i="2"/>
  <c r="J78" i="2"/>
  <c r="H91" i="2"/>
  <c r="H92" i="2"/>
  <c r="J8" i="2"/>
  <c r="H17" i="2"/>
  <c r="H16" i="2"/>
  <c r="H52" i="2"/>
  <c r="H53" i="2"/>
  <c r="H28" i="3"/>
  <c r="H29" i="3"/>
  <c r="J53" i="3"/>
  <c r="H65" i="3"/>
  <c r="H64" i="3"/>
  <c r="J98" i="3"/>
  <c r="J97" i="3"/>
  <c r="G11" i="4" s="1"/>
  <c r="J29" i="3"/>
  <c r="J28" i="3"/>
  <c r="M7" i="4" s="1"/>
  <c r="J62" i="3"/>
  <c r="J61" i="3"/>
  <c r="G9" i="4" s="1"/>
  <c r="J83" i="3"/>
  <c r="J82" i="3"/>
  <c r="J101" i="3"/>
  <c r="J100" i="3"/>
  <c r="M11" i="4" s="1"/>
  <c r="J80" i="3"/>
  <c r="J79" i="3"/>
  <c r="G10" i="4" s="1"/>
  <c r="H68" i="3"/>
  <c r="H67" i="3"/>
  <c r="J19" i="3"/>
  <c r="H25" i="3"/>
  <c r="H26" i="3"/>
  <c r="J47" i="3"/>
  <c r="J46" i="3"/>
  <c r="M8" i="4" s="1"/>
  <c r="J54" i="3"/>
  <c r="K26" i="5"/>
  <c r="J22" i="3"/>
  <c r="N28" i="5"/>
  <c r="H28" i="5"/>
  <c r="N26" i="5"/>
  <c r="N27" i="5"/>
  <c r="H27" i="5"/>
  <c r="K27" i="5"/>
  <c r="H26" i="5"/>
  <c r="M28" i="5"/>
  <c r="M27" i="5"/>
  <c r="J62" i="2"/>
  <c r="J106" i="1"/>
  <c r="J10" i="1"/>
  <c r="M10" i="4"/>
  <c r="G27" i="5"/>
  <c r="J11" i="2"/>
  <c r="J76" i="2"/>
  <c r="J72" i="1"/>
  <c r="J75" i="1" s="1"/>
  <c r="O7" i="4"/>
  <c r="J11" i="1"/>
  <c r="K28" i="5"/>
  <c r="L27" i="5"/>
  <c r="L26" i="5"/>
  <c r="L28" i="5"/>
  <c r="F26" i="5"/>
  <c r="F27" i="5"/>
  <c r="F28" i="5"/>
  <c r="G28" i="5"/>
  <c r="J28" i="5"/>
  <c r="J26" i="5"/>
  <c r="J27" i="5"/>
  <c r="G26" i="5"/>
  <c r="I27" i="5"/>
  <c r="I28" i="5"/>
  <c r="I26" i="5"/>
  <c r="J19" i="1" l="1"/>
  <c r="J18" i="1"/>
  <c r="C6" i="4" s="1"/>
  <c r="J114" i="1"/>
  <c r="I11" i="4" s="1"/>
  <c r="J115" i="1"/>
  <c r="J76" i="1"/>
  <c r="J39" i="1"/>
  <c r="I7" i="4" s="1"/>
  <c r="J40" i="1"/>
  <c r="J78" i="1"/>
  <c r="I9" i="4" s="1"/>
  <c r="J79" i="1"/>
  <c r="J36" i="1"/>
  <c r="C7" i="4" s="1"/>
  <c r="J37" i="1"/>
  <c r="J96" i="1"/>
  <c r="I10" i="4" s="1"/>
  <c r="J97" i="1"/>
  <c r="J57" i="1"/>
  <c r="I8" i="4" s="1"/>
  <c r="J58" i="1"/>
  <c r="J99" i="1"/>
  <c r="O10" i="4" s="1"/>
  <c r="J100" i="1"/>
  <c r="J117" i="1"/>
  <c r="O11" i="4" s="1"/>
  <c r="J118" i="1"/>
  <c r="J111" i="1"/>
  <c r="C11" i="4" s="1"/>
  <c r="J112" i="1"/>
  <c r="J25" i="1"/>
  <c r="J24" i="1"/>
  <c r="O6" i="4" s="1"/>
  <c r="J22" i="1"/>
  <c r="J21" i="1"/>
  <c r="I6" i="4" s="1"/>
  <c r="J81" i="1"/>
  <c r="O9" i="4" s="1"/>
  <c r="J82" i="1"/>
  <c r="J70" i="2"/>
  <c r="K9" i="4" s="1"/>
  <c r="J71" i="2"/>
  <c r="J49" i="2"/>
  <c r="E8" i="4" s="1"/>
  <c r="J50" i="2"/>
  <c r="J86" i="2"/>
  <c r="J85" i="2"/>
  <c r="E10" i="4" s="1"/>
  <c r="J91" i="2"/>
  <c r="Q10" i="4" s="1"/>
  <c r="J92" i="2"/>
  <c r="J88" i="2"/>
  <c r="K10" i="4" s="1"/>
  <c r="J89" i="2"/>
  <c r="J34" i="2"/>
  <c r="K7" i="4" s="1"/>
  <c r="J35" i="2"/>
  <c r="J17" i="2"/>
  <c r="J16" i="2"/>
  <c r="K6" i="4" s="1"/>
  <c r="J31" i="2"/>
  <c r="E7" i="4" s="1"/>
  <c r="J32" i="2"/>
  <c r="J107" i="2"/>
  <c r="J106" i="2"/>
  <c r="K11" i="4" s="1"/>
  <c r="J68" i="3"/>
  <c r="J67" i="3"/>
  <c r="S9" i="4" s="1"/>
  <c r="S14" i="4" s="1"/>
  <c r="J25" i="3"/>
  <c r="J26" i="3"/>
  <c r="J65" i="3"/>
  <c r="J64" i="3"/>
  <c r="M9" i="4" s="1"/>
  <c r="M14" i="4" s="1"/>
  <c r="G7" i="4"/>
  <c r="N30" i="5"/>
  <c r="N36" i="5" s="1"/>
  <c r="H30" i="5"/>
  <c r="M30" i="5"/>
  <c r="C9" i="4"/>
  <c r="K30" i="5"/>
  <c r="K37" i="5" s="1"/>
  <c r="G30" i="5"/>
  <c r="G36" i="5" s="1"/>
  <c r="J30" i="5"/>
  <c r="I30" i="5"/>
  <c r="L30" i="5"/>
  <c r="F30" i="5"/>
  <c r="F35" i="5" s="1"/>
  <c r="F36" i="5" l="1"/>
  <c r="E15" i="4"/>
  <c r="I15" i="4"/>
  <c r="I14" i="4"/>
  <c r="K14" i="4"/>
  <c r="Q14" i="4"/>
  <c r="Q15" i="4"/>
  <c r="S15" i="4"/>
  <c r="M15" i="4"/>
  <c r="H37" i="5"/>
  <c r="H36" i="5"/>
  <c r="H35" i="5"/>
  <c r="G15" i="4"/>
  <c r="G14" i="4"/>
  <c r="N37" i="5"/>
  <c r="N35" i="5"/>
  <c r="M35" i="5"/>
  <c r="M36" i="5"/>
  <c r="M37" i="5"/>
  <c r="J37" i="5"/>
  <c r="E14" i="4"/>
  <c r="K15" i="4"/>
  <c r="O15" i="4"/>
  <c r="O14" i="4"/>
  <c r="C15" i="4"/>
  <c r="C14" i="4"/>
  <c r="L36" i="5"/>
  <c r="L35" i="5"/>
  <c r="L37" i="5"/>
  <c r="G37" i="5"/>
  <c r="G35" i="5"/>
  <c r="I35" i="5"/>
  <c r="I36" i="5"/>
  <c r="I37" i="5"/>
  <c r="J35" i="5"/>
  <c r="K36" i="5"/>
  <c r="K35" i="5"/>
  <c r="F37" i="5"/>
  <c r="J36" i="5"/>
  <c r="K17" i="4" l="1"/>
  <c r="K18" i="4" s="1"/>
  <c r="M17" i="4"/>
  <c r="M18" i="4" s="1"/>
  <c r="S17" i="4"/>
  <c r="S18" i="4" s="1"/>
  <c r="Q17" i="4"/>
  <c r="Q18" i="4" s="1"/>
  <c r="E17" i="4"/>
  <c r="E18" i="4" s="1"/>
  <c r="G17" i="4"/>
  <c r="G18" i="4" s="1"/>
</calcChain>
</file>

<file path=xl/sharedStrings.xml><?xml version="1.0" encoding="utf-8"?>
<sst xmlns="http://schemas.openxmlformats.org/spreadsheetml/2006/main" count="467" uniqueCount="43">
  <si>
    <t xml:space="preserve">date </t>
  </si>
  <si>
    <t>No urchin</t>
  </si>
  <si>
    <t>pCO2</t>
  </si>
  <si>
    <t>location</t>
  </si>
  <si>
    <t>tank No</t>
  </si>
  <si>
    <t>growth one osscile [µm]</t>
  </si>
  <si>
    <t>oral</t>
  </si>
  <si>
    <t>SEM</t>
  </si>
  <si>
    <t>no two lines detectable</t>
  </si>
  <si>
    <t>-</t>
  </si>
  <si>
    <t>20.0.6.11</t>
  </si>
  <si>
    <t>no growth detectable - transmission picture could be better</t>
  </si>
  <si>
    <t>no growth detectable</t>
  </si>
  <si>
    <t>average, oral, long</t>
  </si>
  <si>
    <t>average growth[µm]</t>
  </si>
  <si>
    <t>ORAL</t>
  </si>
  <si>
    <t>no fluorescence</t>
  </si>
  <si>
    <t>longitudinal</t>
  </si>
  <si>
    <t>urchin No.</t>
  </si>
  <si>
    <t>tank No.</t>
  </si>
  <si>
    <t>%</t>
  </si>
  <si>
    <t>n=</t>
  </si>
  <si>
    <t>measurement successful</t>
  </si>
  <si>
    <t>27..06.11</t>
  </si>
  <si>
    <t>intermediate pCO2</t>
  </si>
  <si>
    <t>high pCO2</t>
  </si>
  <si>
    <r>
      <t xml:space="preserve">control </t>
    </r>
    <r>
      <rPr>
        <i/>
        <sz val="10"/>
        <rFont val="Arial"/>
        <family val="2"/>
      </rPr>
      <t>p</t>
    </r>
    <r>
      <rPr>
        <sz val="10"/>
        <rFont val="Arial"/>
        <family val="2"/>
      </rPr>
      <t>CO</t>
    </r>
    <r>
      <rPr>
        <vertAlign val="subscript"/>
        <sz val="10"/>
        <rFont val="Arial"/>
        <family val="2"/>
      </rPr>
      <t>2</t>
    </r>
  </si>
  <si>
    <t>aboral I</t>
  </si>
  <si>
    <t>aboral II</t>
  </si>
  <si>
    <t>day of exposure</t>
  </si>
  <si>
    <t>growth d-1</t>
  </si>
  <si>
    <t>GROWTH PER DAY</t>
  </si>
  <si>
    <t>% von control</t>
  </si>
  <si>
    <t>%-reduction</t>
  </si>
  <si>
    <t>average aboral I, long</t>
  </si>
  <si>
    <t>average aboral II, long</t>
  </si>
  <si>
    <t xml:space="preserve">no growth </t>
  </si>
  <si>
    <t>no labellilng</t>
  </si>
  <si>
    <t>distance between both lines [µm]</t>
  </si>
  <si>
    <t xml:space="preserve"> no growth detectable = 0</t>
  </si>
  <si>
    <t>284 Pa</t>
  </si>
  <si>
    <t>102 Pa</t>
  </si>
  <si>
    <t>47 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</si>
</sst>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000"/>
  </numFmts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vertAlign val="subscript"/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82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0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/>
    <xf numFmtId="0" fontId="1" fillId="2" borderId="0" xfId="0" applyFont="1" applyFill="1" applyBorder="1"/>
    <xf numFmtId="0" fontId="1" fillId="2" borderId="1" xfId="0" applyFont="1" applyFill="1" applyBorder="1"/>
    <xf numFmtId="14" fontId="0" fillId="2" borderId="1" xfId="0" applyNumberFormat="1" applyFill="1" applyBorder="1"/>
    <xf numFmtId="0" fontId="0" fillId="2" borderId="1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6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1" fillId="2" borderId="2" xfId="0" applyFont="1" applyFill="1" applyBorder="1"/>
    <xf numFmtId="0" fontId="0" fillId="2" borderId="7" xfId="0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8" xfId="0" applyFill="1" applyBorder="1"/>
    <xf numFmtId="0" fontId="1" fillId="2" borderId="1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0" fillId="2" borderId="9" xfId="0" applyFill="1" applyBorder="1"/>
    <xf numFmtId="0" fontId="1" fillId="2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20" fontId="0" fillId="2" borderId="0" xfId="0" applyNumberFormat="1" applyFill="1" applyBorder="1"/>
    <xf numFmtId="0" fontId="0" fillId="2" borderId="8" xfId="0" applyFill="1" applyBorder="1" applyAlignment="1">
      <alignment horizontal="center"/>
    </xf>
    <xf numFmtId="0" fontId="0" fillId="2" borderId="10" xfId="0" applyFill="1" applyBorder="1"/>
    <xf numFmtId="165" fontId="1" fillId="2" borderId="1" xfId="0" applyNumberFormat="1" applyFont="1" applyFill="1" applyBorder="1"/>
    <xf numFmtId="165" fontId="1" fillId="2" borderId="2" xfId="0" applyNumberFormat="1" applyFont="1" applyFill="1" applyBorder="1"/>
    <xf numFmtId="164" fontId="1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0" fillId="0" borderId="3" xfId="0" applyBorder="1"/>
    <xf numFmtId="0" fontId="0" fillId="2" borderId="7" xfId="0" applyFill="1" applyBorder="1"/>
    <xf numFmtId="165" fontId="0" fillId="2" borderId="0" xfId="0" applyNumberFormat="1" applyFill="1" applyBorder="1"/>
    <xf numFmtId="165" fontId="0" fillId="2" borderId="1" xfId="0" applyNumberFormat="1" applyFill="1" applyBorder="1"/>
    <xf numFmtId="165" fontId="0" fillId="2" borderId="0" xfId="0" applyNumberFormat="1" applyFill="1"/>
    <xf numFmtId="165" fontId="0" fillId="2" borderId="2" xfId="0" applyNumberFormat="1" applyFill="1" applyBorder="1"/>
    <xf numFmtId="0" fontId="1" fillId="6" borderId="0" xfId="0" applyFont="1" applyFill="1"/>
    <xf numFmtId="0" fontId="0" fillId="6" borderId="0" xfId="0" applyFill="1"/>
    <xf numFmtId="0" fontId="5" fillId="2" borderId="1" xfId="0" applyFont="1" applyFill="1" applyBorder="1"/>
    <xf numFmtId="0" fontId="1" fillId="7" borderId="0" xfId="0" applyFont="1" applyFill="1"/>
    <xf numFmtId="0" fontId="0" fillId="7" borderId="0" xfId="0" applyFill="1"/>
    <xf numFmtId="0" fontId="1" fillId="2" borderId="10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1" fillId="2" borderId="10" xfId="0" applyFont="1" applyFill="1" applyBorder="1" applyAlignment="1">
      <alignment wrapText="1"/>
    </xf>
    <xf numFmtId="0" fontId="1" fillId="8" borderId="0" xfId="0" applyFont="1" applyFill="1"/>
    <xf numFmtId="0" fontId="1" fillId="9" borderId="0" xfId="0" applyFont="1" applyFill="1"/>
    <xf numFmtId="0" fontId="0" fillId="9" borderId="0" xfId="0" applyFill="1"/>
    <xf numFmtId="0" fontId="1" fillId="10" borderId="0" xfId="0" applyFont="1" applyFill="1"/>
    <xf numFmtId="0" fontId="0" fillId="0" borderId="1" xfId="0" applyBorder="1"/>
    <xf numFmtId="0" fontId="0" fillId="7" borderId="0" xfId="0" applyFill="1" applyBorder="1"/>
    <xf numFmtId="0" fontId="1" fillId="11" borderId="0" xfId="0" applyFont="1" applyFill="1"/>
    <xf numFmtId="0" fontId="0" fillId="11" borderId="0" xfId="0" applyFill="1"/>
    <xf numFmtId="0" fontId="1" fillId="2" borderId="0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0" fillId="2" borderId="6" xfId="0" applyFill="1" applyBorder="1" applyAlignment="1">
      <alignment horizontal="center"/>
    </xf>
    <xf numFmtId="0" fontId="4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0" xfId="0" applyFont="1" applyFill="1" applyBorder="1" applyAlignment="1">
      <alignment horizontal="left" wrapText="1"/>
    </xf>
    <xf numFmtId="2" fontId="1" fillId="2" borderId="1" xfId="0" applyNumberFormat="1" applyFont="1" applyFill="1" applyBorder="1"/>
    <xf numFmtId="164" fontId="1" fillId="2" borderId="1" xfId="0" applyNumberFormat="1" applyFont="1" applyFill="1" applyBorder="1"/>
    <xf numFmtId="164" fontId="1" fillId="2" borderId="0" xfId="0" applyNumberFormat="1" applyFont="1" applyFill="1" applyBorder="1"/>
    <xf numFmtId="166" fontId="0" fillId="2" borderId="1" xfId="0" applyNumberFormat="1" applyFill="1" applyBorder="1"/>
    <xf numFmtId="0" fontId="0" fillId="12" borderId="0" xfId="0" applyFill="1" applyBorder="1"/>
    <xf numFmtId="2" fontId="0" fillId="12" borderId="0" xfId="0" applyNumberFormat="1" applyFill="1" applyBorder="1"/>
    <xf numFmtId="0" fontId="4" fillId="12" borderId="0" xfId="0" applyFont="1" applyFill="1" applyBorder="1"/>
    <xf numFmtId="2" fontId="1" fillId="2" borderId="2" xfId="0" applyNumberFormat="1" applyFont="1" applyFill="1" applyBorder="1"/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0" fontId="0" fillId="11" borderId="0" xfId="0" applyFill="1" applyBorder="1"/>
    <xf numFmtId="0" fontId="0" fillId="11" borderId="0" xfId="0" applyFill="1" applyBorder="1" applyAlignment="1">
      <alignment horizontal="center"/>
    </xf>
    <xf numFmtId="0" fontId="0" fillId="11" borderId="1" xfId="0" applyFill="1" applyBorder="1"/>
    <xf numFmtId="20" fontId="0" fillId="11" borderId="0" xfId="0" applyNumberFormat="1" applyFill="1" applyBorder="1"/>
    <xf numFmtId="0" fontId="1" fillId="11" borderId="0" xfId="0" applyFont="1" applyFill="1" applyBorder="1"/>
    <xf numFmtId="0" fontId="4" fillId="11" borderId="0" xfId="0" applyFont="1" applyFill="1" applyBorder="1"/>
    <xf numFmtId="2" fontId="0" fillId="11" borderId="0" xfId="0" applyNumberFormat="1" applyFill="1" applyBorder="1"/>
    <xf numFmtId="164" fontId="1" fillId="11" borderId="0" xfId="0" applyNumberFormat="1" applyFont="1" applyFill="1" applyBorder="1"/>
    <xf numFmtId="165" fontId="1" fillId="11" borderId="0" xfId="0" applyNumberFormat="1" applyFont="1" applyFill="1" applyBorder="1"/>
    <xf numFmtId="2" fontId="1" fillId="11" borderId="0" xfId="0" applyNumberFormat="1" applyFont="1" applyFill="1" applyBorder="1"/>
    <xf numFmtId="166" fontId="0" fillId="11" borderId="0" xfId="0" applyNumberFormat="1" applyFill="1" applyBorder="1"/>
    <xf numFmtId="0" fontId="1" fillId="11" borderId="1" xfId="0" applyFont="1" applyFill="1" applyBorder="1"/>
    <xf numFmtId="0" fontId="1" fillId="11" borderId="5" xfId="0" applyFont="1" applyFill="1" applyBorder="1"/>
    <xf numFmtId="0" fontId="1" fillId="11" borderId="0" xfId="0" applyFont="1" applyFill="1" applyBorder="1" applyAlignment="1">
      <alignment horizontal="center"/>
    </xf>
    <xf numFmtId="0" fontId="0" fillId="2" borderId="22" xfId="0" applyFill="1" applyBorder="1"/>
    <xf numFmtId="0" fontId="1" fillId="11" borderId="22" xfId="0" applyFont="1" applyFill="1" applyBorder="1"/>
    <xf numFmtId="0" fontId="0" fillId="2" borderId="22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2" xfId="0" applyFill="1" applyBorder="1" applyAlignment="1">
      <alignment horizontal="left"/>
    </xf>
    <xf numFmtId="0" fontId="1" fillId="2" borderId="22" xfId="0" applyFont="1" applyFill="1" applyBorder="1" applyAlignment="1">
      <alignment horizontal="left"/>
    </xf>
    <xf numFmtId="0" fontId="0" fillId="2" borderId="21" xfId="0" applyFill="1" applyBorder="1" applyAlignment="1">
      <alignment horizontal="left"/>
    </xf>
    <xf numFmtId="0" fontId="0" fillId="2" borderId="21" xfId="0" applyFill="1" applyBorder="1"/>
    <xf numFmtId="14" fontId="0" fillId="2" borderId="22" xfId="0" applyNumberFormat="1" applyFill="1" applyBorder="1"/>
    <xf numFmtId="0" fontId="0" fillId="2" borderId="24" xfId="0" applyFill="1" applyBorder="1" applyAlignment="1">
      <alignment horizontal="left"/>
    </xf>
    <xf numFmtId="0" fontId="0" fillId="2" borderId="23" xfId="0" applyFill="1" applyBorder="1" applyAlignment="1">
      <alignment horizontal="left"/>
    </xf>
    <xf numFmtId="0" fontId="1" fillId="11" borderId="10" xfId="0" applyFont="1" applyFill="1" applyBorder="1"/>
    <xf numFmtId="0" fontId="0" fillId="2" borderId="10" xfId="0" applyFill="1" applyBorder="1" applyAlignment="1">
      <alignment horizontal="center"/>
    </xf>
    <xf numFmtId="0" fontId="0" fillId="2" borderId="10" xfId="0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165" fontId="0" fillId="2" borderId="22" xfId="0" applyNumberFormat="1" applyFill="1" applyBorder="1" applyAlignment="1">
      <alignment horizontal="left"/>
    </xf>
    <xf numFmtId="165" fontId="0" fillId="2" borderId="1" xfId="0" applyNumberFormat="1" applyFill="1" applyBorder="1" applyAlignment="1">
      <alignment horizontal="left"/>
    </xf>
    <xf numFmtId="165" fontId="1" fillId="2" borderId="1" xfId="0" applyNumberFormat="1" applyFont="1" applyFill="1" applyBorder="1" applyAlignment="1">
      <alignment horizontal="left"/>
    </xf>
    <xf numFmtId="0" fontId="0" fillId="11" borderId="22" xfId="0" applyFill="1" applyBorder="1"/>
    <xf numFmtId="0" fontId="0" fillId="2" borderId="24" xfId="0" applyFill="1" applyBorder="1"/>
    <xf numFmtId="0" fontId="0" fillId="2" borderId="23" xfId="0" applyFill="1" applyBorder="1"/>
    <xf numFmtId="0" fontId="0" fillId="2" borderId="21" xfId="0" applyFill="1" applyBorder="1" applyAlignment="1">
      <alignment horizontal="center"/>
    </xf>
    <xf numFmtId="0" fontId="0" fillId="2" borderId="21" xfId="0" quotePrefix="1" applyFill="1" applyBorder="1" applyAlignment="1">
      <alignment horizontal="center"/>
    </xf>
    <xf numFmtId="0" fontId="5" fillId="11" borderId="0" xfId="0" applyFont="1" applyFill="1" applyBorder="1"/>
    <xf numFmtId="0" fontId="6" fillId="11" borderId="0" xfId="0" applyFont="1" applyFill="1" applyBorder="1"/>
    <xf numFmtId="0" fontId="7" fillId="11" borderId="0" xfId="0" applyFont="1" applyFill="1" applyBorder="1" applyAlignment="1">
      <alignment horizontal="center"/>
    </xf>
    <xf numFmtId="0" fontId="7" fillId="11" borderId="0" xfId="0" applyFont="1" applyFill="1" applyBorder="1"/>
    <xf numFmtId="0" fontId="6" fillId="11" borderId="0" xfId="0" applyFont="1" applyFill="1" applyBorder="1" applyAlignment="1">
      <alignment horizontal="center"/>
    </xf>
    <xf numFmtId="165" fontId="6" fillId="11" borderId="0" xfId="0" applyNumberFormat="1" applyFont="1" applyFill="1" applyBorder="1" applyAlignment="1">
      <alignment horizontal="center"/>
    </xf>
    <xf numFmtId="0" fontId="0" fillId="11" borderId="0" xfId="0" applyFill="1" applyBorder="1" applyAlignment="1"/>
    <xf numFmtId="1" fontId="0" fillId="2" borderId="0" xfId="0" applyNumberFormat="1" applyFill="1" applyBorder="1"/>
    <xf numFmtId="1" fontId="0" fillId="2" borderId="1" xfId="0" applyNumberFormat="1" applyFill="1" applyBorder="1"/>
    <xf numFmtId="1" fontId="0" fillId="2" borderId="0" xfId="0" applyNumberFormat="1" applyFill="1"/>
    <xf numFmtId="1" fontId="0" fillId="2" borderId="2" xfId="0" applyNumberFormat="1" applyFill="1" applyBorder="1"/>
    <xf numFmtId="0" fontId="0" fillId="2" borderId="20" xfId="0" applyFill="1" applyBorder="1"/>
    <xf numFmtId="0" fontId="0" fillId="11" borderId="0" xfId="0" applyFill="1" applyBorder="1" applyAlignment="1">
      <alignment horizontal="center"/>
    </xf>
    <xf numFmtId="0" fontId="1" fillId="11" borderId="1" xfId="0" applyFont="1" applyFill="1" applyBorder="1" applyAlignment="1">
      <alignment horizontal="left"/>
    </xf>
    <xf numFmtId="0" fontId="0" fillId="11" borderId="1" xfId="0" applyFill="1" applyBorder="1" applyAlignment="1">
      <alignment horizontal="left"/>
    </xf>
    <xf numFmtId="0" fontId="1" fillId="2" borderId="1" xfId="0" applyFont="1" applyFill="1" applyBorder="1" applyAlignment="1">
      <alignment wrapText="1"/>
    </xf>
    <xf numFmtId="0" fontId="0" fillId="11" borderId="0" xfId="0" applyFill="1" applyBorder="1" applyAlignment="1">
      <alignment horizontal="center"/>
    </xf>
    <xf numFmtId="0" fontId="4" fillId="11" borderId="0" xfId="0" applyFont="1" applyFill="1" applyBorder="1" applyAlignment="1">
      <alignment horizontal="center"/>
    </xf>
    <xf numFmtId="0" fontId="5" fillId="11" borderId="0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5" fillId="4" borderId="11" xfId="0" applyFont="1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0" fontId="1" fillId="2" borderId="8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1" fillId="2" borderId="10" xfId="0" applyFont="1" applyFill="1" applyBorder="1" applyAlignment="1">
      <alignment wrapText="1"/>
    </xf>
    <xf numFmtId="0" fontId="1" fillId="11" borderId="1" xfId="0" applyFont="1" applyFill="1" applyBorder="1" applyAlignment="1">
      <alignment horizontal="center" wrapText="1"/>
    </xf>
    <xf numFmtId="0" fontId="1" fillId="11" borderId="10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7" fillId="11" borderId="0" xfId="0" applyFont="1" applyFill="1" applyBorder="1" applyAlignment="1">
      <alignment horizontal="center" wrapText="1"/>
    </xf>
    <xf numFmtId="0" fontId="6" fillId="11" borderId="0" xfId="0" applyFont="1" applyFill="1" applyBorder="1" applyAlignment="1">
      <alignment horizontal="center" wrapText="1"/>
    </xf>
    <xf numFmtId="0" fontId="7" fillId="11" borderId="0" xfId="0" applyFont="1" applyFill="1" applyBorder="1" applyAlignment="1">
      <alignment horizont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1" fontId="1" fillId="11" borderId="0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</cellXfs>
  <cellStyles count="1">
    <cellStyle name="Standard" xfId="0" builtinId="0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'summary longitudinal'!$B$4:$C$4</c:f>
              <c:strCache>
                <c:ptCount val="1"/>
                <c:pt idx="0">
                  <c:v>control pCO2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('summary longitudinal'!$C$15,'summary longitudinal'!$I$15,'summary longitudinal'!$O$15)</c:f>
                <c:numCache>
                  <c:formatCode>General</c:formatCode>
                  <c:ptCount val="3"/>
                  <c:pt idx="0">
                    <c:v>0.13257932385261015</c:v>
                  </c:pt>
                  <c:pt idx="1">
                    <c:v>0.15526613320911217</c:v>
                  </c:pt>
                  <c:pt idx="2">
                    <c:v>9.2007640055240286E-2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'summary longitudinal'!$D$21:$F$21</c:f>
              <c:numCache>
                <c:formatCode>General</c:formatCode>
                <c:ptCount val="3"/>
              </c:numCache>
            </c:numRef>
          </c:cat>
          <c:val>
            <c:numRef>
              <c:f>('summary longitudinal'!$C$14,'summary longitudinal'!$I$14,'summary longitudinal'!$O$14)</c:f>
              <c:numCache>
                <c:formatCode>#,#00</c:formatCode>
                <c:ptCount val="3"/>
                <c:pt idx="0">
                  <c:v>1.1909613317345003</c:v>
                </c:pt>
                <c:pt idx="1">
                  <c:v>1.4226231638666054</c:v>
                </c:pt>
                <c:pt idx="2">
                  <c:v>0.22534560940244083</c:v>
                </c:pt>
              </c:numCache>
            </c:numRef>
          </c:val>
        </c:ser>
        <c:ser>
          <c:idx val="1"/>
          <c:order val="1"/>
          <c:tx>
            <c:strRef>
              <c:f>'summary longitudinal'!$D$4:$E$4</c:f>
              <c:strCache>
                <c:ptCount val="1"/>
                <c:pt idx="0">
                  <c:v>intermediate pCO2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('summary longitudinal'!$E$15,'summary longitudinal'!$K$15,'summary longitudinal'!$Q$15)</c:f>
                <c:numCache>
                  <c:formatCode>General</c:formatCode>
                  <c:ptCount val="3"/>
                  <c:pt idx="0">
                    <c:v>0.12614436006059654</c:v>
                  </c:pt>
                  <c:pt idx="1">
                    <c:v>9.5782457237544305E-2</c:v>
                  </c:pt>
                  <c:pt idx="2">
                    <c:v>9.8556201550387603E-3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'summary longitudinal'!$D$21:$F$21</c:f>
              <c:numCache>
                <c:formatCode>General</c:formatCode>
                <c:ptCount val="3"/>
              </c:numCache>
            </c:numRef>
          </c:cat>
          <c:val>
            <c:numRef>
              <c:f>('summary longitudinal'!$E$14,'summary longitudinal'!$K$14,'summary longitudinal'!$Q$14)</c:f>
              <c:numCache>
                <c:formatCode>#,#00</c:formatCode>
                <c:ptCount val="3"/>
                <c:pt idx="0">
                  <c:v>0.87700102631624677</c:v>
                </c:pt>
                <c:pt idx="1">
                  <c:v>0.90690870989309491</c:v>
                </c:pt>
                <c:pt idx="2" formatCode="0,000">
                  <c:v>9.8556201550387586E-3</c:v>
                </c:pt>
              </c:numCache>
            </c:numRef>
          </c:val>
        </c:ser>
        <c:ser>
          <c:idx val="2"/>
          <c:order val="2"/>
          <c:tx>
            <c:strRef>
              <c:f>'summary longitudinal'!$F$4:$G$4</c:f>
              <c:strCache>
                <c:ptCount val="1"/>
                <c:pt idx="0">
                  <c:v>high pCO2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('summary longitudinal'!$G$15,'summary longitudinal'!$M$15,'summary longitudinal'!$S$15)</c:f>
                <c:numCache>
                  <c:formatCode>General</c:formatCode>
                  <c:ptCount val="3"/>
                  <c:pt idx="0">
                    <c:v>7.591916742667229E-2</c:v>
                  </c:pt>
                  <c:pt idx="1">
                    <c:v>9.5384970569117739E-2</c:v>
                  </c:pt>
                  <c:pt idx="2">
                    <c:v>6.1944444444444451E-3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'summary longitudinal'!$D$21:$F$21</c:f>
              <c:numCache>
                <c:formatCode>General</c:formatCode>
                <c:ptCount val="3"/>
              </c:numCache>
            </c:numRef>
          </c:cat>
          <c:val>
            <c:numRef>
              <c:f>('summary longitudinal'!$G$14,'summary longitudinal'!$M$14,'summary longitudinal'!$S$14)</c:f>
              <c:numCache>
                <c:formatCode>#,#00</c:formatCode>
                <c:ptCount val="3"/>
                <c:pt idx="0">
                  <c:v>0.18450894366237533</c:v>
                </c:pt>
                <c:pt idx="1">
                  <c:v>0.20218661686415518</c:v>
                </c:pt>
                <c:pt idx="2" formatCode="0,000">
                  <c:v>6.1944444444444443E-3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180864"/>
        <c:axId val="92182400"/>
      </c:barChart>
      <c:catAx>
        <c:axId val="92180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2182400"/>
        <c:crosses val="autoZero"/>
        <c:auto val="1"/>
        <c:lblAlgn val="ctr"/>
        <c:lblOffset val="100"/>
        <c:noMultiLvlLbl val="0"/>
      </c:catAx>
      <c:valAx>
        <c:axId val="92182400"/>
        <c:scaling>
          <c:orientation val="minMax"/>
        </c:scaling>
        <c:delete val="0"/>
        <c:axPos val="l"/>
        <c:numFmt formatCode="#,#00" sourceLinked="1"/>
        <c:majorTickMark val="out"/>
        <c:minorTickMark val="none"/>
        <c:tickLblPos val="nextTo"/>
        <c:crossAx val="921808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6525043744531931"/>
          <c:y val="7.1416919103825083E-2"/>
          <c:w val="0.26252734033245845"/>
          <c:h val="0.24701458476671867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733984</xdr:colOff>
      <xdr:row>26</xdr:row>
      <xdr:rowOff>89648</xdr:rowOff>
    </xdr:from>
    <xdr:to>
      <xdr:col>5</xdr:col>
      <xdr:colOff>655543</xdr:colOff>
      <xdr:row>44</xdr:row>
      <xdr:rowOff>54909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  <pageSetUpPr fitToPage="1"/>
  </sheetPr>
  <dimension ref="B1:U78"/>
  <sheetViews>
    <sheetView tabSelected="1" zoomScale="85" zoomScaleNormal="85" workbookViewId="0">
      <selection activeCell="P36" sqref="P36"/>
    </sheetView>
  </sheetViews>
  <sheetFormatPr baseColWidth="10" defaultColWidth="11.5703125" defaultRowHeight="12.75" x14ac:dyDescent="0.2"/>
  <cols>
    <col min="1" max="1" width="11.5703125" style="3"/>
    <col min="2" max="2" width="11.5703125" style="3" customWidth="1"/>
    <col min="3" max="3" width="17.28515625" style="3" customWidth="1"/>
    <col min="4" max="4" width="12" style="3" bestFit="1" customWidth="1"/>
    <col min="5" max="5" width="17.28515625" style="3" bestFit="1" customWidth="1"/>
    <col min="6" max="6" width="11.5703125" style="3"/>
    <col min="7" max="7" width="17.28515625" style="3" bestFit="1" customWidth="1"/>
    <col min="8" max="8" width="11.5703125" style="3"/>
    <col min="9" max="9" width="17.28515625" style="3" bestFit="1" customWidth="1"/>
    <col min="10" max="10" width="11.5703125" style="3"/>
    <col min="11" max="11" width="17.28515625" style="3" bestFit="1" customWidth="1"/>
    <col min="12" max="12" width="11.5703125" style="3"/>
    <col min="13" max="13" width="17.28515625" style="3" bestFit="1" customWidth="1"/>
    <col min="14" max="14" width="11.5703125" style="3"/>
    <col min="15" max="15" width="17.28515625" style="3" bestFit="1" customWidth="1"/>
    <col min="16" max="22" width="11.5703125" style="3"/>
    <col min="23" max="23" width="4" style="3" customWidth="1"/>
    <col min="24" max="24" width="11.5703125" style="3"/>
    <col min="25" max="25" width="4" style="3" customWidth="1"/>
    <col min="26" max="26" width="18.5703125" style="3" bestFit="1" customWidth="1"/>
    <col min="27" max="27" width="4" style="3" customWidth="1"/>
    <col min="28" max="16384" width="11.5703125" style="3"/>
  </cols>
  <sheetData>
    <row r="1" spans="2:21" x14ac:dyDescent="0.2">
      <c r="B1" s="58"/>
      <c r="C1" s="58" t="s">
        <v>31</v>
      </c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</row>
    <row r="2" spans="2:21" ht="13.5" thickBot="1" x14ac:dyDescent="0.25">
      <c r="U2" s="58"/>
    </row>
    <row r="3" spans="2:21" ht="13.5" thickBot="1" x14ac:dyDescent="0.25">
      <c r="B3" s="134" t="s">
        <v>27</v>
      </c>
      <c r="C3" s="135"/>
      <c r="D3" s="135"/>
      <c r="E3" s="135"/>
      <c r="F3" s="135"/>
      <c r="G3" s="136"/>
      <c r="H3" s="134" t="s">
        <v>28</v>
      </c>
      <c r="I3" s="135"/>
      <c r="J3" s="135"/>
      <c r="K3" s="135"/>
      <c r="L3" s="135"/>
      <c r="M3" s="136"/>
      <c r="N3" s="137" t="s">
        <v>15</v>
      </c>
      <c r="O3" s="135"/>
      <c r="P3" s="135"/>
      <c r="Q3" s="135"/>
      <c r="R3" s="135"/>
      <c r="S3" s="136"/>
      <c r="U3" s="58"/>
    </row>
    <row r="4" spans="2:21" ht="15.75" x14ac:dyDescent="0.3">
      <c r="B4" s="138" t="s">
        <v>26</v>
      </c>
      <c r="C4" s="139"/>
      <c r="D4" s="140" t="s">
        <v>24</v>
      </c>
      <c r="E4" s="141"/>
      <c r="F4" s="142" t="s">
        <v>25</v>
      </c>
      <c r="G4" s="143"/>
      <c r="H4" s="144" t="s">
        <v>42</v>
      </c>
      <c r="I4" s="139"/>
      <c r="J4" s="145" t="s">
        <v>41</v>
      </c>
      <c r="K4" s="141"/>
      <c r="L4" s="146" t="s">
        <v>40</v>
      </c>
      <c r="M4" s="143"/>
      <c r="N4" s="144" t="s">
        <v>42</v>
      </c>
      <c r="O4" s="139"/>
      <c r="P4" s="145" t="s">
        <v>41</v>
      </c>
      <c r="Q4" s="141"/>
      <c r="R4" s="147" t="s">
        <v>40</v>
      </c>
      <c r="S4" s="147"/>
      <c r="U4" s="58"/>
    </row>
    <row r="5" spans="2:21" x14ac:dyDescent="0.2">
      <c r="B5" s="33" t="s">
        <v>4</v>
      </c>
      <c r="C5" s="34" t="s">
        <v>14</v>
      </c>
      <c r="D5" s="24" t="s">
        <v>4</v>
      </c>
      <c r="E5" s="34" t="s">
        <v>14</v>
      </c>
      <c r="F5" s="24" t="s">
        <v>4</v>
      </c>
      <c r="G5" s="34" t="s">
        <v>14</v>
      </c>
      <c r="H5" s="24" t="s">
        <v>4</v>
      </c>
      <c r="I5" s="34" t="s">
        <v>14</v>
      </c>
      <c r="J5" s="24" t="s">
        <v>4</v>
      </c>
      <c r="K5" s="34" t="s">
        <v>14</v>
      </c>
      <c r="L5" s="24" t="s">
        <v>4</v>
      </c>
      <c r="M5" s="34" t="s">
        <v>14</v>
      </c>
      <c r="N5" s="24" t="s">
        <v>4</v>
      </c>
      <c r="O5" s="34" t="s">
        <v>14</v>
      </c>
      <c r="P5" s="24" t="s">
        <v>4</v>
      </c>
      <c r="Q5" s="34" t="s">
        <v>14</v>
      </c>
      <c r="R5" s="33" t="s">
        <v>4</v>
      </c>
      <c r="S5" s="26" t="s">
        <v>14</v>
      </c>
      <c r="U5" s="58"/>
    </row>
    <row r="6" spans="2:21" x14ac:dyDescent="0.2">
      <c r="B6" s="16">
        <v>1</v>
      </c>
      <c r="C6" s="2">
        <f>' 47 Pa'!J18</f>
        <v>0.66600126262626258</v>
      </c>
      <c r="D6" s="4">
        <v>2</v>
      </c>
      <c r="E6" s="2">
        <f>'102 Pa'!J13</f>
        <v>0.89698647717484936</v>
      </c>
      <c r="F6" s="4">
        <v>3</v>
      </c>
      <c r="G6" s="2">
        <v>0</v>
      </c>
      <c r="H6" s="6">
        <v>1</v>
      </c>
      <c r="I6" s="2">
        <f>' 47 Pa'!J21</f>
        <v>0.96293398268398267</v>
      </c>
      <c r="J6" s="4">
        <v>2</v>
      </c>
      <c r="K6" s="2">
        <f>'102 Pa'!J16</f>
        <v>0.72685572782084407</v>
      </c>
      <c r="L6" s="4">
        <v>3</v>
      </c>
      <c r="M6" s="2">
        <v>0</v>
      </c>
      <c r="N6" s="6">
        <v>1</v>
      </c>
      <c r="O6" s="2">
        <f>' 47 Pa'!J24</f>
        <v>9.4365079365079374E-2</v>
      </c>
      <c r="P6" s="4">
        <v>2</v>
      </c>
      <c r="Q6" s="2">
        <f>'102 Pa'!J19</f>
        <v>0</v>
      </c>
      <c r="R6" s="3">
        <v>3</v>
      </c>
      <c r="S6" s="3">
        <v>0</v>
      </c>
      <c r="U6" s="58"/>
    </row>
    <row r="7" spans="2:21" x14ac:dyDescent="0.2">
      <c r="B7" s="16">
        <v>4</v>
      </c>
      <c r="C7" s="2">
        <f>' 47 Pa'!J36</f>
        <v>1.0962649753347427</v>
      </c>
      <c r="D7" s="4">
        <v>5</v>
      </c>
      <c r="E7" s="2">
        <f>'102 Pa'!J31</f>
        <v>1.0668092346226492</v>
      </c>
      <c r="F7" s="4">
        <v>6</v>
      </c>
      <c r="G7" s="2">
        <f>'284 Pa'!J25</f>
        <v>0.42392811839323469</v>
      </c>
      <c r="H7" s="6">
        <v>4</v>
      </c>
      <c r="I7" s="2">
        <f>' 47 Pa'!J39</f>
        <v>1.0931859584214236</v>
      </c>
      <c r="J7" s="4">
        <v>5</v>
      </c>
      <c r="K7" s="2">
        <f>'102 Pa'!J34</f>
        <v>1.2166688203169911</v>
      </c>
      <c r="L7" s="4">
        <v>6</v>
      </c>
      <c r="M7" s="2">
        <f>'284 Pa'!J28</f>
        <v>0.38939235377026077</v>
      </c>
      <c r="N7" s="6">
        <v>4</v>
      </c>
      <c r="O7" s="2">
        <f>' 47 Pa'!J42</f>
        <v>0.64062790697674421</v>
      </c>
      <c r="P7" s="4">
        <v>5</v>
      </c>
      <c r="Q7" s="2">
        <f>'102 Pa'!J37</f>
        <v>0</v>
      </c>
      <c r="R7" s="3">
        <v>6</v>
      </c>
      <c r="S7" s="3">
        <f>'284 Pa'!J31</f>
        <v>0</v>
      </c>
      <c r="U7" s="58"/>
    </row>
    <row r="8" spans="2:21" x14ac:dyDescent="0.2">
      <c r="B8" s="16">
        <v>7</v>
      </c>
      <c r="C8" s="2">
        <f>' 47 Pa'!J54</f>
        <v>1.2620223577235772</v>
      </c>
      <c r="D8" s="4">
        <v>8</v>
      </c>
      <c r="E8" s="2">
        <f>'102 Pa'!J49</f>
        <v>0.63944728682170549</v>
      </c>
      <c r="F8" s="4">
        <v>9</v>
      </c>
      <c r="G8" s="2">
        <f>'284 Pa'!J43</f>
        <v>0</v>
      </c>
      <c r="H8" s="6">
        <v>7</v>
      </c>
      <c r="I8" s="2">
        <f>' 47 Pa'!J57</f>
        <v>1.3843813747228382</v>
      </c>
      <c r="J8" s="4">
        <v>8</v>
      </c>
      <c r="K8" s="2">
        <f>'102 Pa'!J52</f>
        <v>0.63303229974160202</v>
      </c>
      <c r="L8" s="4">
        <v>9</v>
      </c>
      <c r="M8" s="2">
        <f>'284 Pa'!J46</f>
        <v>0.11335317460317461</v>
      </c>
      <c r="N8" s="6">
        <v>7</v>
      </c>
      <c r="O8" s="70">
        <f>' 47 Pa'!J60</f>
        <v>0</v>
      </c>
      <c r="P8" s="4">
        <v>8</v>
      </c>
      <c r="Q8" s="2">
        <f>'102 Pa'!J55</f>
        <v>0</v>
      </c>
      <c r="R8" s="3">
        <v>9</v>
      </c>
      <c r="S8" s="3">
        <f>'284 Pa'!J49</f>
        <v>0</v>
      </c>
      <c r="U8" s="58"/>
    </row>
    <row r="9" spans="2:21" x14ac:dyDescent="0.2">
      <c r="B9" s="16">
        <v>10</v>
      </c>
      <c r="C9" s="2">
        <f>' 47 Pa'!J75</f>
        <v>1.0720296296296297</v>
      </c>
      <c r="D9" s="4">
        <v>11</v>
      </c>
      <c r="E9" s="2">
        <f>'102 Pa'!J67</f>
        <v>1.077371188071188</v>
      </c>
      <c r="F9" s="4">
        <v>12</v>
      </c>
      <c r="G9" s="2">
        <f>'284 Pa'!J61</f>
        <v>0.38547674418604655</v>
      </c>
      <c r="H9" s="6">
        <v>10</v>
      </c>
      <c r="I9" s="2">
        <f>' 47 Pa'!J78</f>
        <v>1.5498518518518518</v>
      </c>
      <c r="J9" s="4">
        <v>11</v>
      </c>
      <c r="K9" s="2">
        <f>'102 Pa'!J70</f>
        <v>1.0491400192400193</v>
      </c>
      <c r="L9" s="4">
        <v>12</v>
      </c>
      <c r="M9" s="2">
        <f>'284 Pa'!J64</f>
        <v>0.58848062015503888</v>
      </c>
      <c r="N9" s="6">
        <v>10</v>
      </c>
      <c r="O9" s="2">
        <f>' 47 Pa'!J81</f>
        <v>0.14691666666666667</v>
      </c>
      <c r="P9" s="4">
        <v>11</v>
      </c>
      <c r="Q9" s="2">
        <f>'102 Pa'!J73</f>
        <v>0</v>
      </c>
      <c r="R9" s="3">
        <v>12</v>
      </c>
      <c r="S9" s="3">
        <f>'284 Pa'!J67</f>
        <v>3.7166666666666667E-2</v>
      </c>
      <c r="U9" s="58"/>
    </row>
    <row r="10" spans="2:21" x14ac:dyDescent="0.2">
      <c r="B10" s="16">
        <v>13</v>
      </c>
      <c r="C10" s="2">
        <f>' 47 Pa'!J93</f>
        <v>1.544437878787879</v>
      </c>
      <c r="D10" s="4">
        <v>14</v>
      </c>
      <c r="E10" s="2">
        <f>'102 Pa'!J85</f>
        <v>1.196570542635659</v>
      </c>
      <c r="F10" s="4">
        <v>15</v>
      </c>
      <c r="G10" s="2">
        <f>'284 Pa'!J79</f>
        <v>0.10103252032520325</v>
      </c>
      <c r="H10" s="6">
        <v>13</v>
      </c>
      <c r="I10" s="2">
        <f>' 47 Pa'!J96</f>
        <v>2.0378691919191922</v>
      </c>
      <c r="J10" s="4">
        <v>14</v>
      </c>
      <c r="K10" s="2">
        <f>'102 Pa'!J88</f>
        <v>1.0685295865633075</v>
      </c>
      <c r="L10" s="4">
        <v>15</v>
      </c>
      <c r="M10" s="2">
        <f>'284 Pa'!J82</f>
        <v>5.854471544715447E-2</v>
      </c>
      <c r="N10" s="6">
        <v>13</v>
      </c>
      <c r="O10" s="2">
        <f>' 47 Pa'!J99</f>
        <v>0.17497563131313132</v>
      </c>
      <c r="P10" s="4">
        <v>14</v>
      </c>
      <c r="Q10" s="2">
        <f>'102 Pa'!J91</f>
        <v>5.9133720930232551E-2</v>
      </c>
      <c r="R10" s="3">
        <v>15</v>
      </c>
      <c r="S10" s="3">
        <f>'284 Pa'!J85</f>
        <v>0</v>
      </c>
      <c r="U10" s="58"/>
    </row>
    <row r="11" spans="2:21" x14ac:dyDescent="0.2">
      <c r="B11" s="16">
        <v>16</v>
      </c>
      <c r="C11" s="2">
        <f>' 47 Pa'!J111</f>
        <v>1.5050118863049098</v>
      </c>
      <c r="D11" s="4">
        <v>17</v>
      </c>
      <c r="E11" s="2">
        <f>'102 Pa'!J103</f>
        <v>0.38482142857142859</v>
      </c>
      <c r="F11" s="4">
        <v>18</v>
      </c>
      <c r="G11" s="2">
        <f>'284 Pa'!J97</f>
        <v>0.19661627906976742</v>
      </c>
      <c r="H11" s="6">
        <v>16</v>
      </c>
      <c r="I11" s="2">
        <f>' 47 Pa'!J114</f>
        <v>1.5075166236003446</v>
      </c>
      <c r="J11" s="4">
        <v>17</v>
      </c>
      <c r="K11" s="2">
        <f>'102 Pa'!J106</f>
        <v>0.74722580567580577</v>
      </c>
      <c r="L11" s="4">
        <v>18</v>
      </c>
      <c r="M11" s="2">
        <f>'284 Pa'!J100</f>
        <v>6.3348837209302331E-2</v>
      </c>
      <c r="N11" s="6">
        <v>16</v>
      </c>
      <c r="O11" s="2">
        <f>' 47 Pa'!J117</f>
        <v>0.29518837209302329</v>
      </c>
      <c r="P11" s="4">
        <v>17</v>
      </c>
      <c r="Q11" s="2">
        <f>'102 Pa'!J109</f>
        <v>0</v>
      </c>
      <c r="R11" s="3">
        <v>18</v>
      </c>
      <c r="S11" s="3">
        <f>'284 Pa'!J103</f>
        <v>0</v>
      </c>
      <c r="U11" s="58"/>
    </row>
    <row r="12" spans="2:21" x14ac:dyDescent="0.2">
      <c r="B12" s="32"/>
      <c r="C12" s="2"/>
      <c r="D12" s="4"/>
      <c r="E12" s="2"/>
      <c r="F12" s="4"/>
      <c r="G12" s="2"/>
      <c r="H12" s="4"/>
      <c r="I12" s="2"/>
      <c r="J12" s="4"/>
      <c r="K12" s="2"/>
      <c r="L12" s="4"/>
      <c r="M12" s="2"/>
      <c r="N12" s="4"/>
      <c r="O12" s="2"/>
      <c r="P12" s="4"/>
      <c r="Q12" s="2"/>
      <c r="U12" s="58"/>
    </row>
    <row r="13" spans="2:21" x14ac:dyDescent="0.2">
      <c r="C13" s="2"/>
      <c r="D13" s="4"/>
      <c r="E13" s="2"/>
      <c r="F13" s="4"/>
      <c r="G13" s="2"/>
      <c r="H13" s="4"/>
      <c r="I13" s="2"/>
      <c r="J13" s="4"/>
      <c r="K13" s="2"/>
      <c r="L13" s="4"/>
      <c r="M13" s="2"/>
      <c r="N13" s="4"/>
      <c r="O13" s="2"/>
      <c r="P13" s="4"/>
      <c r="Q13" s="2"/>
      <c r="U13" s="58"/>
    </row>
    <row r="14" spans="2:21" x14ac:dyDescent="0.2">
      <c r="B14" s="11"/>
      <c r="C14" s="35">
        <f>AVERAGE(C6:C11)</f>
        <v>1.1909613317345003</v>
      </c>
      <c r="D14" s="36"/>
      <c r="E14" s="35">
        <f>AVERAGE(E6:E11)</f>
        <v>0.87700102631624677</v>
      </c>
      <c r="F14" s="36"/>
      <c r="G14" s="35">
        <f>AVERAGE(G6:G11)</f>
        <v>0.18450894366237533</v>
      </c>
      <c r="H14" s="36"/>
      <c r="I14" s="35">
        <f>AVERAGE(I6:I11)</f>
        <v>1.4226231638666054</v>
      </c>
      <c r="J14" s="36"/>
      <c r="K14" s="35">
        <f>AVERAGE(K6:K11)</f>
        <v>0.90690870989309491</v>
      </c>
      <c r="L14" s="36"/>
      <c r="M14" s="35">
        <f>AVERAGE(M6:M11)</f>
        <v>0.20218661686415518</v>
      </c>
      <c r="N14" s="36"/>
      <c r="O14" s="35">
        <f>AVERAGE(O6:O11)</f>
        <v>0.22534560940244083</v>
      </c>
      <c r="P14" s="36"/>
      <c r="Q14" s="68">
        <f>AVERAGE(Q6:Q11)</f>
        <v>9.8556201550387586E-3</v>
      </c>
      <c r="R14" s="69"/>
      <c r="S14" s="69">
        <f>AVERAGE(S6:S11)</f>
        <v>6.1944444444444443E-3</v>
      </c>
      <c r="U14" s="58"/>
    </row>
    <row r="15" spans="2:21" x14ac:dyDescent="0.2">
      <c r="B15" s="11"/>
      <c r="C15" s="67">
        <f>STDEV(C6:C11)/SQRT(COUNT(C6:C11))</f>
        <v>0.13257932385261015</v>
      </c>
      <c r="D15" s="74"/>
      <c r="E15" s="67">
        <f>STDEV(E6:E11)/SQRT(COUNT(E6:E11))</f>
        <v>0.12614436006059654</v>
      </c>
      <c r="F15" s="74"/>
      <c r="G15" s="67">
        <f>STDEV(G6:G11)/SQRT(COUNT(G6:G11))</f>
        <v>7.591916742667229E-2</v>
      </c>
      <c r="H15" s="74"/>
      <c r="I15" s="67">
        <f>STDEV(I6:I11)/SQRT(COUNT(I6:I11))</f>
        <v>0.15526613320911217</v>
      </c>
      <c r="J15" s="74"/>
      <c r="K15" s="67">
        <f>STDEV(K6:K11)/SQRT(COUNT(K6:K11))</f>
        <v>9.5782457237544305E-2</v>
      </c>
      <c r="L15" s="74"/>
      <c r="M15" s="67">
        <f>STDEV(M6:M11)/SQRT(COUNT(M6:M11))</f>
        <v>9.5384970569117739E-2</v>
      </c>
      <c r="N15" s="74"/>
      <c r="O15" s="67">
        <f>STDEV(O6:O11)/SQRT(COUNT(O6:O11))</f>
        <v>9.2007640055240286E-2</v>
      </c>
      <c r="P15" s="36"/>
      <c r="Q15" s="68">
        <f>STDEV(Q6:Q11)/SQRT(COUNT(Q6:Q11))</f>
        <v>9.8556201550387603E-3</v>
      </c>
      <c r="R15" s="69"/>
      <c r="S15" s="69">
        <f>STDEV(S6:S11)/SQRT(COUNT(S6:S11))</f>
        <v>6.1944444444444451E-3</v>
      </c>
      <c r="U15" s="58"/>
    </row>
    <row r="16" spans="2:21" x14ac:dyDescent="0.2">
      <c r="U16" s="58"/>
    </row>
    <row r="17" spans="2:21" x14ac:dyDescent="0.2">
      <c r="B17" s="73" t="s">
        <v>32</v>
      </c>
      <c r="C17" s="71"/>
      <c r="D17" s="71"/>
      <c r="E17" s="72">
        <f>E14*100/$C$14</f>
        <v>73.638077320192593</v>
      </c>
      <c r="F17" s="71"/>
      <c r="G17" s="72">
        <f>G14*100/$C$14</f>
        <v>15.49243781018977</v>
      </c>
      <c r="H17" s="71"/>
      <c r="I17" s="71"/>
      <c r="J17" s="71"/>
      <c r="K17" s="72">
        <f>K14*100/$I$14</f>
        <v>63.749047037036206</v>
      </c>
      <c r="L17" s="71"/>
      <c r="M17" s="72">
        <f>M14*100/$I$14</f>
        <v>14.212239895955578</v>
      </c>
      <c r="N17" s="71"/>
      <c r="O17" s="71"/>
      <c r="P17" s="71"/>
      <c r="Q17" s="72">
        <f>Q14*100/$O$14</f>
        <v>4.3735576571353461</v>
      </c>
      <c r="R17" s="71"/>
      <c r="S17" s="72">
        <f>S14*100/$O$14</f>
        <v>2.7488640497014933</v>
      </c>
      <c r="U17" s="58"/>
    </row>
    <row r="18" spans="2:21" x14ac:dyDescent="0.2">
      <c r="B18" s="73" t="s">
        <v>33</v>
      </c>
      <c r="C18" s="71"/>
      <c r="D18" s="71"/>
      <c r="E18" s="72">
        <f>100-E17</f>
        <v>26.361922679807407</v>
      </c>
      <c r="F18" s="71"/>
      <c r="G18" s="72">
        <f>100-G17</f>
        <v>84.50756218981023</v>
      </c>
      <c r="H18" s="71"/>
      <c r="I18" s="71"/>
      <c r="J18" s="71"/>
      <c r="K18" s="72">
        <f>100-K17</f>
        <v>36.250952962963794</v>
      </c>
      <c r="L18" s="71"/>
      <c r="M18" s="72">
        <f>100-M17</f>
        <v>85.787760104044423</v>
      </c>
      <c r="N18" s="71"/>
      <c r="O18" s="71"/>
      <c r="P18" s="71"/>
      <c r="Q18" s="72">
        <f>100-Q17</f>
        <v>95.62644234286465</v>
      </c>
      <c r="R18" s="71"/>
      <c r="S18" s="72">
        <f>100-S17</f>
        <v>97.251135950298504</v>
      </c>
      <c r="U18" s="58"/>
    </row>
    <row r="19" spans="2:21" x14ac:dyDescent="0.2">
      <c r="U19" s="58"/>
    </row>
    <row r="20" spans="2:21" x14ac:dyDescent="0.2">
      <c r="U20" s="58"/>
    </row>
    <row r="21" spans="2:21" x14ac:dyDescent="0.2">
      <c r="D21" s="76"/>
      <c r="E21" s="76"/>
      <c r="F21" s="76"/>
      <c r="U21" s="58"/>
    </row>
    <row r="22" spans="2:21" x14ac:dyDescent="0.2">
      <c r="D22" s="16"/>
      <c r="E22" s="16"/>
      <c r="F22" s="16"/>
      <c r="H22" s="37"/>
      <c r="I22" s="37"/>
      <c r="U22" s="58"/>
    </row>
    <row r="23" spans="2:21" x14ac:dyDescent="0.2">
      <c r="B23" s="11"/>
      <c r="C23" s="11"/>
      <c r="D23" s="37"/>
      <c r="E23" s="37"/>
      <c r="F23" s="37"/>
      <c r="H23" s="37"/>
      <c r="I23" s="37"/>
      <c r="U23" s="58"/>
    </row>
    <row r="24" spans="2:21" x14ac:dyDescent="0.2">
      <c r="B24" s="11"/>
      <c r="C24" s="11"/>
      <c r="D24" s="37"/>
      <c r="E24" s="37"/>
      <c r="F24" s="37"/>
      <c r="H24" s="37"/>
      <c r="I24" s="37"/>
      <c r="U24" s="58"/>
    </row>
    <row r="25" spans="2:21" x14ac:dyDescent="0.2">
      <c r="U25" s="58"/>
    </row>
    <row r="26" spans="2:21" x14ac:dyDescent="0.2"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</row>
    <row r="28" spans="2:21" x14ac:dyDescent="0.2">
      <c r="K28" s="77"/>
      <c r="L28" s="77"/>
      <c r="M28" s="77"/>
      <c r="N28" s="77"/>
      <c r="O28" s="77"/>
      <c r="P28" s="77"/>
    </row>
    <row r="29" spans="2:21" x14ac:dyDescent="0.2">
      <c r="K29" s="132"/>
      <c r="L29" s="131"/>
      <c r="M29" s="131"/>
      <c r="N29" s="131"/>
      <c r="O29" s="131"/>
      <c r="P29" s="131"/>
    </row>
    <row r="30" spans="2:21" x14ac:dyDescent="0.2">
      <c r="K30" s="133"/>
      <c r="L30" s="131"/>
      <c r="M30" s="133"/>
      <c r="N30" s="131"/>
      <c r="O30" s="133"/>
      <c r="P30" s="131"/>
    </row>
    <row r="31" spans="2:21" x14ac:dyDescent="0.2">
      <c r="K31" s="78"/>
      <c r="L31" s="77"/>
      <c r="M31" s="78"/>
      <c r="N31" s="77"/>
      <c r="O31" s="78"/>
      <c r="P31" s="77"/>
    </row>
    <row r="32" spans="2:21" x14ac:dyDescent="0.2">
      <c r="K32" s="78"/>
      <c r="L32" s="77"/>
      <c r="M32" s="77"/>
      <c r="N32" s="77"/>
      <c r="O32" s="77"/>
      <c r="P32" s="77"/>
    </row>
    <row r="33" spans="11:16" x14ac:dyDescent="0.2">
      <c r="K33" s="78"/>
      <c r="L33" s="77"/>
      <c r="M33" s="77"/>
      <c r="N33" s="77"/>
      <c r="O33" s="77"/>
      <c r="P33" s="77"/>
    </row>
    <row r="34" spans="11:16" x14ac:dyDescent="0.2">
      <c r="K34" s="78"/>
      <c r="L34" s="77"/>
      <c r="M34" s="77"/>
      <c r="N34" s="77"/>
      <c r="O34" s="77"/>
      <c r="P34" s="77"/>
    </row>
    <row r="35" spans="11:16" x14ac:dyDescent="0.2">
      <c r="K35" s="78"/>
      <c r="L35" s="77"/>
      <c r="M35" s="77"/>
      <c r="N35" s="77"/>
      <c r="O35" s="77"/>
      <c r="P35" s="77"/>
    </row>
    <row r="36" spans="11:16" x14ac:dyDescent="0.2">
      <c r="K36" s="78"/>
      <c r="L36" s="77"/>
      <c r="M36" s="77"/>
      <c r="N36" s="77"/>
      <c r="O36" s="77"/>
      <c r="P36" s="77"/>
    </row>
    <row r="37" spans="11:16" x14ac:dyDescent="0.2">
      <c r="K37" s="78"/>
      <c r="L37" s="77"/>
      <c r="M37" s="77"/>
      <c r="N37" s="77"/>
      <c r="O37" s="77"/>
      <c r="P37" s="77"/>
    </row>
    <row r="38" spans="11:16" x14ac:dyDescent="0.2">
      <c r="K38" s="80"/>
      <c r="L38" s="77"/>
      <c r="M38" s="77"/>
      <c r="N38" s="77"/>
      <c r="O38" s="77"/>
      <c r="P38" s="77"/>
    </row>
    <row r="39" spans="11:16" x14ac:dyDescent="0.2">
      <c r="K39" s="77"/>
      <c r="L39" s="77"/>
      <c r="M39" s="77"/>
      <c r="N39" s="77"/>
      <c r="O39" s="77"/>
      <c r="P39" s="77"/>
    </row>
    <row r="40" spans="11:16" x14ac:dyDescent="0.2">
      <c r="K40" s="81"/>
      <c r="L40" s="85"/>
      <c r="M40" s="85"/>
      <c r="N40" s="85"/>
      <c r="O40" s="85"/>
      <c r="P40" s="85"/>
    </row>
    <row r="41" spans="11:16" x14ac:dyDescent="0.2">
      <c r="K41" s="81"/>
      <c r="L41" s="86"/>
      <c r="M41" s="86"/>
      <c r="N41" s="86"/>
      <c r="O41" s="86"/>
      <c r="P41" s="86"/>
    </row>
    <row r="42" spans="11:16" x14ac:dyDescent="0.2">
      <c r="K42" s="77"/>
      <c r="L42" s="77"/>
      <c r="M42" s="77"/>
      <c r="N42" s="77"/>
      <c r="O42" s="77"/>
      <c r="P42" s="77"/>
    </row>
    <row r="43" spans="11:16" x14ac:dyDescent="0.2">
      <c r="K43" s="82"/>
      <c r="L43" s="77"/>
      <c r="M43" s="77"/>
      <c r="N43" s="83"/>
      <c r="O43" s="77"/>
      <c r="P43" s="83"/>
    </row>
    <row r="44" spans="11:16" x14ac:dyDescent="0.2">
      <c r="K44" s="82"/>
      <c r="L44" s="77"/>
      <c r="M44" s="77"/>
      <c r="N44" s="83"/>
      <c r="O44" s="77"/>
      <c r="P44" s="83"/>
    </row>
    <row r="45" spans="11:16" x14ac:dyDescent="0.2">
      <c r="K45" s="77"/>
      <c r="L45" s="77"/>
      <c r="M45" s="77"/>
      <c r="N45" s="77"/>
      <c r="O45" s="77"/>
      <c r="P45" s="77"/>
    </row>
    <row r="46" spans="11:16" x14ac:dyDescent="0.2">
      <c r="K46" s="132"/>
      <c r="L46" s="131"/>
      <c r="M46" s="131"/>
      <c r="N46" s="131"/>
      <c r="O46" s="131"/>
      <c r="P46" s="131"/>
    </row>
    <row r="47" spans="11:16" x14ac:dyDescent="0.2">
      <c r="K47" s="131"/>
      <c r="L47" s="131"/>
      <c r="M47" s="131"/>
      <c r="N47" s="131"/>
      <c r="O47" s="131"/>
      <c r="P47" s="131"/>
    </row>
    <row r="48" spans="11:16" x14ac:dyDescent="0.2">
      <c r="K48" s="78"/>
      <c r="L48" s="77"/>
      <c r="M48" s="78"/>
      <c r="N48" s="77"/>
      <c r="O48" s="78"/>
      <c r="P48" s="77"/>
    </row>
    <row r="49" spans="11:16" x14ac:dyDescent="0.2">
      <c r="K49" s="78"/>
      <c r="L49" s="77"/>
      <c r="M49" s="77"/>
      <c r="N49" s="77"/>
      <c r="O49" s="77"/>
      <c r="P49" s="77"/>
    </row>
    <row r="50" spans="11:16" x14ac:dyDescent="0.2">
      <c r="K50" s="78"/>
      <c r="L50" s="77"/>
      <c r="M50" s="77"/>
      <c r="N50" s="77"/>
      <c r="O50" s="77"/>
      <c r="P50" s="77"/>
    </row>
    <row r="51" spans="11:16" x14ac:dyDescent="0.2">
      <c r="K51" s="78"/>
      <c r="L51" s="77"/>
      <c r="M51" s="77"/>
      <c r="N51" s="77"/>
      <c r="O51" s="77"/>
      <c r="P51" s="77"/>
    </row>
    <row r="52" spans="11:16" x14ac:dyDescent="0.2">
      <c r="K52" s="78"/>
      <c r="L52" s="77"/>
      <c r="M52" s="77"/>
      <c r="N52" s="77"/>
      <c r="O52" s="77"/>
      <c r="P52" s="77"/>
    </row>
    <row r="53" spans="11:16" x14ac:dyDescent="0.2">
      <c r="K53" s="78"/>
      <c r="L53" s="77"/>
      <c r="M53" s="77"/>
      <c r="N53" s="77"/>
      <c r="O53" s="77"/>
      <c r="P53" s="77"/>
    </row>
    <row r="54" spans="11:16" x14ac:dyDescent="0.2">
      <c r="K54" s="78"/>
      <c r="L54" s="77"/>
      <c r="M54" s="77"/>
      <c r="N54" s="77"/>
      <c r="O54" s="77"/>
      <c r="P54" s="77"/>
    </row>
    <row r="55" spans="11:16" x14ac:dyDescent="0.2">
      <c r="K55" s="77"/>
      <c r="L55" s="77"/>
      <c r="M55" s="77"/>
      <c r="N55" s="77"/>
      <c r="O55" s="77"/>
      <c r="P55" s="77"/>
    </row>
    <row r="56" spans="11:16" x14ac:dyDescent="0.2">
      <c r="K56" s="77"/>
      <c r="L56" s="77"/>
      <c r="M56" s="77"/>
      <c r="N56" s="77"/>
      <c r="O56" s="77"/>
      <c r="P56" s="77"/>
    </row>
    <row r="57" spans="11:16" x14ac:dyDescent="0.2">
      <c r="K57" s="85"/>
      <c r="L57" s="85"/>
      <c r="M57" s="85"/>
      <c r="N57" s="85"/>
      <c r="O57" s="85"/>
      <c r="P57" s="85"/>
    </row>
    <row r="58" spans="11:16" x14ac:dyDescent="0.2">
      <c r="K58" s="86"/>
      <c r="L58" s="86"/>
      <c r="M58" s="86"/>
      <c r="N58" s="86"/>
      <c r="O58" s="86"/>
      <c r="P58" s="86"/>
    </row>
    <row r="59" spans="11:16" x14ac:dyDescent="0.2">
      <c r="K59" s="77"/>
      <c r="L59" s="77"/>
      <c r="M59" s="77"/>
      <c r="N59" s="77"/>
      <c r="O59" s="77"/>
      <c r="P59" s="77"/>
    </row>
    <row r="60" spans="11:16" x14ac:dyDescent="0.2">
      <c r="K60" s="82"/>
      <c r="L60" s="77"/>
      <c r="M60" s="77"/>
      <c r="N60" s="83"/>
      <c r="O60" s="77"/>
      <c r="P60" s="83"/>
    </row>
    <row r="61" spans="11:16" x14ac:dyDescent="0.2">
      <c r="K61" s="82"/>
      <c r="L61" s="77"/>
      <c r="M61" s="77"/>
      <c r="N61" s="83"/>
      <c r="O61" s="77"/>
      <c r="P61" s="83"/>
    </row>
    <row r="62" spans="11:16" x14ac:dyDescent="0.2">
      <c r="K62" s="77"/>
      <c r="L62" s="77"/>
      <c r="M62" s="77"/>
      <c r="N62" s="77"/>
      <c r="O62" s="77"/>
      <c r="P62" s="77"/>
    </row>
    <row r="63" spans="11:16" x14ac:dyDescent="0.2">
      <c r="K63" s="131"/>
      <c r="L63" s="131"/>
      <c r="M63" s="131"/>
      <c r="N63" s="131"/>
      <c r="O63" s="131"/>
      <c r="P63" s="131"/>
    </row>
    <row r="64" spans="11:16" x14ac:dyDescent="0.2">
      <c r="K64" s="131"/>
      <c r="L64" s="131"/>
      <c r="M64" s="131"/>
      <c r="N64" s="131"/>
      <c r="O64" s="131"/>
      <c r="P64" s="131"/>
    </row>
    <row r="65" spans="11:16" x14ac:dyDescent="0.2">
      <c r="K65" s="78"/>
      <c r="L65" s="77"/>
      <c r="M65" s="78"/>
      <c r="N65" s="77"/>
      <c r="O65" s="78"/>
      <c r="P65" s="77"/>
    </row>
    <row r="66" spans="11:16" x14ac:dyDescent="0.2">
      <c r="K66" s="78"/>
      <c r="L66" s="77"/>
      <c r="M66" s="77"/>
      <c r="N66" s="77"/>
      <c r="O66" s="77"/>
      <c r="P66" s="77"/>
    </row>
    <row r="67" spans="11:16" x14ac:dyDescent="0.2">
      <c r="K67" s="78"/>
      <c r="L67" s="77"/>
      <c r="M67" s="77"/>
      <c r="N67" s="77"/>
      <c r="O67" s="77"/>
      <c r="P67" s="77"/>
    </row>
    <row r="68" spans="11:16" x14ac:dyDescent="0.2">
      <c r="K68" s="78"/>
      <c r="L68" s="87"/>
      <c r="M68" s="77"/>
      <c r="N68" s="77"/>
      <c r="O68" s="77"/>
      <c r="P68" s="77"/>
    </row>
    <row r="69" spans="11:16" x14ac:dyDescent="0.2">
      <c r="K69" s="78"/>
      <c r="L69" s="77"/>
      <c r="M69" s="77"/>
      <c r="N69" s="77"/>
      <c r="O69" s="77"/>
      <c r="P69" s="77"/>
    </row>
    <row r="70" spans="11:16" x14ac:dyDescent="0.2">
      <c r="K70" s="78"/>
      <c r="L70" s="77"/>
      <c r="M70" s="77"/>
      <c r="N70" s="77"/>
      <c r="O70" s="77"/>
      <c r="P70" s="77"/>
    </row>
    <row r="71" spans="11:16" x14ac:dyDescent="0.2">
      <c r="K71" s="78"/>
      <c r="L71" s="77"/>
      <c r="M71" s="77"/>
      <c r="N71" s="77"/>
      <c r="O71" s="77"/>
      <c r="P71" s="77"/>
    </row>
    <row r="72" spans="11:16" x14ac:dyDescent="0.2">
      <c r="K72" s="77"/>
      <c r="L72" s="77"/>
      <c r="M72" s="77"/>
      <c r="N72" s="77"/>
      <c r="O72" s="77"/>
      <c r="P72" s="77"/>
    </row>
    <row r="73" spans="11:16" x14ac:dyDescent="0.2">
      <c r="K73" s="77"/>
      <c r="L73" s="77"/>
      <c r="M73" s="77"/>
      <c r="N73" s="77"/>
      <c r="O73" s="77"/>
      <c r="P73" s="77"/>
    </row>
    <row r="74" spans="11:16" x14ac:dyDescent="0.2">
      <c r="K74" s="85"/>
      <c r="L74" s="85"/>
      <c r="M74" s="85"/>
      <c r="N74" s="84"/>
      <c r="O74" s="84"/>
      <c r="P74" s="84"/>
    </row>
    <row r="75" spans="11:16" x14ac:dyDescent="0.2">
      <c r="K75" s="86"/>
      <c r="L75" s="86"/>
      <c r="M75" s="85"/>
      <c r="N75" s="84"/>
      <c r="O75" s="84"/>
      <c r="P75" s="84"/>
    </row>
    <row r="76" spans="11:16" x14ac:dyDescent="0.2">
      <c r="K76" s="77"/>
      <c r="L76" s="77"/>
      <c r="M76" s="77"/>
      <c r="N76" s="77"/>
      <c r="O76" s="77"/>
      <c r="P76" s="77"/>
    </row>
    <row r="77" spans="11:16" x14ac:dyDescent="0.2">
      <c r="K77" s="82"/>
      <c r="L77" s="77"/>
      <c r="M77" s="77"/>
      <c r="N77" s="83"/>
      <c r="O77" s="77"/>
      <c r="P77" s="83"/>
    </row>
    <row r="78" spans="11:16" x14ac:dyDescent="0.2">
      <c r="K78" s="82"/>
      <c r="L78" s="77"/>
      <c r="M78" s="77"/>
      <c r="N78" s="83"/>
      <c r="O78" s="77"/>
      <c r="P78" s="83"/>
    </row>
  </sheetData>
  <mergeCells count="24">
    <mergeCell ref="B3:G3"/>
    <mergeCell ref="H3:M3"/>
    <mergeCell ref="N3:S3"/>
    <mergeCell ref="B4:C4"/>
    <mergeCell ref="D4:E4"/>
    <mergeCell ref="F4:G4"/>
    <mergeCell ref="H4:I4"/>
    <mergeCell ref="J4:K4"/>
    <mergeCell ref="L4:M4"/>
    <mergeCell ref="N4:O4"/>
    <mergeCell ref="P4:Q4"/>
    <mergeCell ref="R4:S4"/>
    <mergeCell ref="K29:P29"/>
    <mergeCell ref="K30:L30"/>
    <mergeCell ref="M30:N30"/>
    <mergeCell ref="O30:P30"/>
    <mergeCell ref="K46:P46"/>
    <mergeCell ref="K47:L47"/>
    <mergeCell ref="M47:N47"/>
    <mergeCell ref="O47:P47"/>
    <mergeCell ref="K63:P63"/>
    <mergeCell ref="K64:L64"/>
    <mergeCell ref="M64:N64"/>
    <mergeCell ref="O64:P64"/>
  </mergeCells>
  <phoneticPr fontId="2" type="noConversion"/>
  <conditionalFormatting sqref="D23:F24">
    <cfRule type="cellIs" dxfId="2" priority="1" operator="lessThan">
      <formula>0.05</formula>
    </cfRule>
    <cfRule type="cellIs" dxfId="1" priority="3" stopIfTrue="1" operator="lessThan">
      <formula>0.05</formula>
    </cfRule>
  </conditionalFormatting>
  <conditionalFormatting sqref="H22:I24">
    <cfRule type="cellIs" dxfId="0" priority="2" stopIfTrue="1" operator="lessThan">
      <formula>0.05</formula>
    </cfRule>
  </conditionalFormatting>
  <pageMargins left="0.78740157499999996" right="0.78740157499999996" top="0.984251969" bottom="0.984251969" header="0.4921259845" footer="0.4921259845"/>
  <pageSetup paperSize="9" scale="2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</sheetPr>
  <dimension ref="A1:O130"/>
  <sheetViews>
    <sheetView zoomScale="85" zoomScaleNormal="85" workbookViewId="0">
      <pane xSplit="3" ySplit="8" topLeftCell="D9" activePane="bottomRight" state="frozen"/>
      <selection pane="topRight" activeCell="D1" sqref="D1"/>
      <selection pane="bottomLeft" activeCell="A4" sqref="A4"/>
      <selection pane="bottomRight" activeCell="J10" sqref="J10"/>
    </sheetView>
  </sheetViews>
  <sheetFormatPr baseColWidth="10" defaultColWidth="11.5703125" defaultRowHeight="12.75" x14ac:dyDescent="0.2"/>
  <cols>
    <col min="1" max="1" width="10.140625" style="2" bestFit="1" customWidth="1"/>
    <col min="2" max="2" width="21.5703125" style="88" bestFit="1" customWidth="1"/>
    <col min="3" max="3" width="8.7109375" style="14" bestFit="1" customWidth="1"/>
    <col min="4" max="4" width="6.7109375" style="14" bestFit="1" customWidth="1"/>
    <col min="5" max="5" width="11.5703125" style="14"/>
    <col min="6" max="6" width="11.5703125" style="21"/>
    <col min="7" max="10" width="25.85546875" style="27" customWidth="1"/>
    <col min="11" max="11" width="11.5703125" style="18"/>
    <col min="12" max="12" width="26" style="1" customWidth="1"/>
    <col min="13" max="16384" width="11.5703125" style="1"/>
  </cols>
  <sheetData>
    <row r="1" spans="1:15" x14ac:dyDescent="0.2">
      <c r="A1" s="3"/>
      <c r="B1" s="81"/>
      <c r="C1" s="16"/>
      <c r="D1" s="16"/>
      <c r="E1" s="16"/>
      <c r="F1" s="17"/>
      <c r="G1" s="30"/>
      <c r="H1" s="30"/>
      <c r="I1" s="30"/>
      <c r="J1" s="30"/>
    </row>
    <row r="2" spans="1:15" x14ac:dyDescent="0.2">
      <c r="A2" s="3"/>
      <c r="B2" s="81"/>
      <c r="C2" s="16"/>
      <c r="D2" s="16"/>
      <c r="E2" s="16"/>
      <c r="F2" s="17"/>
      <c r="G2" s="30"/>
      <c r="H2" s="30"/>
      <c r="I2" s="30"/>
      <c r="J2" s="30"/>
    </row>
    <row r="3" spans="1:15" x14ac:dyDescent="0.2">
      <c r="A3" s="3"/>
      <c r="B3" s="81"/>
      <c r="C3" s="16"/>
      <c r="D3" s="16"/>
      <c r="E3" s="16"/>
      <c r="F3" s="17"/>
      <c r="G3" s="30"/>
      <c r="H3" s="30"/>
      <c r="I3" s="30"/>
      <c r="J3" s="30"/>
    </row>
    <row r="4" spans="1:15" x14ac:dyDescent="0.2">
      <c r="A4" s="3"/>
      <c r="B4" s="81"/>
      <c r="C4" s="16"/>
      <c r="D4" s="16"/>
      <c r="E4" s="16"/>
      <c r="F4" s="17"/>
      <c r="G4" s="30"/>
      <c r="H4" s="30"/>
      <c r="I4" s="30"/>
      <c r="J4" s="30"/>
    </row>
    <row r="5" spans="1:15" x14ac:dyDescent="0.2">
      <c r="A5" s="3"/>
      <c r="B5" s="81"/>
      <c r="C5" s="16"/>
      <c r="D5" s="16"/>
      <c r="E5" s="16"/>
      <c r="F5" s="17"/>
      <c r="G5" s="30"/>
      <c r="H5" s="30"/>
      <c r="I5" s="30"/>
      <c r="J5" s="30"/>
    </row>
    <row r="6" spans="1:15" s="3" customFormat="1" x14ac:dyDescent="0.2">
      <c r="B6" s="81"/>
      <c r="C6" s="16"/>
      <c r="D6" s="16"/>
      <c r="E6" s="16"/>
      <c r="F6" s="17"/>
      <c r="G6" s="30"/>
      <c r="H6" s="30"/>
      <c r="I6" s="30"/>
      <c r="J6" s="30"/>
      <c r="K6" s="17"/>
    </row>
    <row r="7" spans="1:15" s="9" customFormat="1" x14ac:dyDescent="0.2">
      <c r="A7" s="153" t="s">
        <v>0</v>
      </c>
      <c r="B7" s="155" t="s">
        <v>1</v>
      </c>
      <c r="C7" s="157" t="s">
        <v>4</v>
      </c>
      <c r="D7" s="157" t="s">
        <v>2</v>
      </c>
      <c r="E7" s="157" t="s">
        <v>3</v>
      </c>
      <c r="F7" s="151" t="s">
        <v>38</v>
      </c>
      <c r="G7" s="151" t="s">
        <v>5</v>
      </c>
      <c r="H7" s="51" t="s">
        <v>39</v>
      </c>
      <c r="I7" s="65"/>
      <c r="J7" s="65"/>
      <c r="K7" s="148"/>
      <c r="M7" s="150"/>
      <c r="N7" s="150"/>
      <c r="O7" s="150"/>
    </row>
    <row r="8" spans="1:15" s="9" customFormat="1" ht="13.15" customHeight="1" x14ac:dyDescent="0.2">
      <c r="A8" s="154"/>
      <c r="B8" s="156"/>
      <c r="C8" s="158"/>
      <c r="D8" s="158"/>
      <c r="E8" s="158"/>
      <c r="F8" s="152"/>
      <c r="G8" s="152"/>
      <c r="H8" s="50"/>
      <c r="I8" s="66" t="s">
        <v>29</v>
      </c>
      <c r="J8" s="66" t="s">
        <v>30</v>
      </c>
      <c r="K8" s="149"/>
      <c r="M8" s="11"/>
      <c r="N8" s="11"/>
      <c r="O8" s="11"/>
    </row>
    <row r="9" spans="1:15" x14ac:dyDescent="0.2">
      <c r="A9" s="99">
        <v>40562</v>
      </c>
      <c r="B9" s="92">
        <v>90</v>
      </c>
      <c r="C9" s="93">
        <v>1</v>
      </c>
      <c r="D9" s="93">
        <v>380</v>
      </c>
      <c r="E9" s="94" t="s">
        <v>27</v>
      </c>
      <c r="F9" s="95">
        <v>91.671999999999997</v>
      </c>
      <c r="G9" s="96">
        <f>F9/2</f>
        <v>45.835999999999999</v>
      </c>
      <c r="H9" s="96">
        <f>G9</f>
        <v>45.835999999999999</v>
      </c>
      <c r="I9" s="96">
        <v>42</v>
      </c>
      <c r="J9" s="96">
        <f>H9/$I$9</f>
        <v>1.0913333333333333</v>
      </c>
      <c r="K9" s="100"/>
      <c r="M9" s="3"/>
      <c r="N9" s="3"/>
      <c r="O9" s="3"/>
    </row>
    <row r="10" spans="1:15" x14ac:dyDescent="0.2">
      <c r="B10" s="88">
        <v>90</v>
      </c>
      <c r="C10" s="14">
        <v>1</v>
      </c>
      <c r="D10" s="14">
        <v>380</v>
      </c>
      <c r="E10" s="7" t="s">
        <v>28</v>
      </c>
      <c r="F10" s="21">
        <v>93.650999999999996</v>
      </c>
      <c r="G10" s="27">
        <f>F10/2</f>
        <v>46.825499999999998</v>
      </c>
      <c r="H10" s="27">
        <f t="shared" ref="H10:H16" si="0">G10</f>
        <v>46.825499999999998</v>
      </c>
      <c r="J10" s="27">
        <f>H10/$I$9</f>
        <v>1.1148928571428571</v>
      </c>
      <c r="K10" s="20"/>
    </row>
    <row r="11" spans="1:15" x14ac:dyDescent="0.2">
      <c r="B11" s="88">
        <v>90</v>
      </c>
      <c r="C11" s="14">
        <v>1</v>
      </c>
      <c r="D11" s="14">
        <v>380</v>
      </c>
      <c r="E11" s="7" t="s">
        <v>6</v>
      </c>
      <c r="F11" s="21">
        <v>23.78</v>
      </c>
      <c r="G11" s="27">
        <f>F11/2</f>
        <v>11.89</v>
      </c>
      <c r="H11" s="27">
        <f t="shared" si="0"/>
        <v>11.89</v>
      </c>
      <c r="J11" s="27">
        <f>H11/$I$9</f>
        <v>0.28309523809523812</v>
      </c>
      <c r="K11" s="17"/>
    </row>
    <row r="12" spans="1:15" s="98" customFormat="1" x14ac:dyDescent="0.2">
      <c r="A12" s="99">
        <v>40589</v>
      </c>
      <c r="B12" s="92">
        <v>109</v>
      </c>
      <c r="C12" s="93">
        <v>1</v>
      </c>
      <c r="D12" s="93">
        <v>380</v>
      </c>
      <c r="E12" s="94" t="s">
        <v>27</v>
      </c>
      <c r="F12" s="95">
        <v>79.787000000000006</v>
      </c>
      <c r="G12" s="96">
        <f>F12/2</f>
        <v>39.893500000000003</v>
      </c>
      <c r="H12" s="96">
        <f t="shared" si="0"/>
        <v>39.893500000000003</v>
      </c>
      <c r="I12" s="96">
        <v>44</v>
      </c>
      <c r="J12" s="96">
        <f>H12/$I$12</f>
        <v>0.90667045454545458</v>
      </c>
      <c r="K12" s="97"/>
    </row>
    <row r="13" spans="1:15" s="3" customFormat="1" x14ac:dyDescent="0.2">
      <c r="A13" s="13">
        <v>40722</v>
      </c>
      <c r="B13" s="88">
        <v>109</v>
      </c>
      <c r="C13" s="14">
        <v>1</v>
      </c>
      <c r="D13" s="14">
        <v>380</v>
      </c>
      <c r="E13" s="7" t="s">
        <v>28</v>
      </c>
      <c r="F13" s="38">
        <v>143.21799999999999</v>
      </c>
      <c r="G13" s="27">
        <f>F13/2</f>
        <v>71.608999999999995</v>
      </c>
      <c r="H13" s="27">
        <f t="shared" si="0"/>
        <v>71.608999999999995</v>
      </c>
      <c r="I13" s="27"/>
      <c r="J13" s="27">
        <f>H13/$I$12</f>
        <v>1.6274772727272726</v>
      </c>
      <c r="K13" s="17"/>
    </row>
    <row r="14" spans="1:15" s="3" customFormat="1" x14ac:dyDescent="0.2">
      <c r="A14" s="2"/>
      <c r="B14" s="88">
        <v>109</v>
      </c>
      <c r="C14" s="14">
        <v>1</v>
      </c>
      <c r="D14" s="14">
        <v>380</v>
      </c>
      <c r="E14" s="7" t="s">
        <v>6</v>
      </c>
      <c r="F14" s="21" t="s">
        <v>12</v>
      </c>
      <c r="G14" s="31" t="s">
        <v>12</v>
      </c>
      <c r="H14" s="31">
        <v>0</v>
      </c>
      <c r="I14" s="31"/>
      <c r="J14" s="31">
        <f>H14/$I$12</f>
        <v>0</v>
      </c>
      <c r="K14" s="20"/>
    </row>
    <row r="15" spans="1:15" x14ac:dyDescent="0.2">
      <c r="A15" s="99">
        <v>40718</v>
      </c>
      <c r="B15" s="92">
        <v>110</v>
      </c>
      <c r="C15" s="93">
        <v>1</v>
      </c>
      <c r="D15" s="93">
        <v>380</v>
      </c>
      <c r="E15" s="94" t="s">
        <v>27</v>
      </c>
      <c r="F15" s="95" t="s">
        <v>8</v>
      </c>
      <c r="G15" s="96" t="s">
        <v>12</v>
      </c>
      <c r="H15" s="96">
        <v>0</v>
      </c>
      <c r="I15" s="96">
        <v>44</v>
      </c>
      <c r="J15" s="96">
        <f>H15/$I$15</f>
        <v>0</v>
      </c>
      <c r="K15" s="97"/>
    </row>
    <row r="16" spans="1:15" x14ac:dyDescent="0.2">
      <c r="B16" s="88">
        <v>110</v>
      </c>
      <c r="C16" s="14">
        <v>1</v>
      </c>
      <c r="D16" s="14">
        <v>380</v>
      </c>
      <c r="E16" s="7" t="s">
        <v>28</v>
      </c>
      <c r="F16" s="21">
        <v>12.885999999999999</v>
      </c>
      <c r="G16" s="27">
        <f>F16/2</f>
        <v>6.4429999999999996</v>
      </c>
      <c r="H16" s="27">
        <f t="shared" si="0"/>
        <v>6.4429999999999996</v>
      </c>
      <c r="J16" s="27">
        <f>H16/$I$15</f>
        <v>0.14643181818181816</v>
      </c>
      <c r="K16" s="17"/>
    </row>
    <row r="17" spans="1:11" x14ac:dyDescent="0.2">
      <c r="B17" s="88">
        <v>110</v>
      </c>
      <c r="C17" s="14">
        <v>1</v>
      </c>
      <c r="D17" s="14">
        <v>380</v>
      </c>
      <c r="E17" s="7" t="s">
        <v>6</v>
      </c>
      <c r="F17" s="21" t="s">
        <v>12</v>
      </c>
      <c r="G17" s="27" t="s">
        <v>12</v>
      </c>
      <c r="H17" s="27">
        <v>0</v>
      </c>
      <c r="J17" s="27">
        <f>H17/$I$15</f>
        <v>0</v>
      </c>
      <c r="K17" s="17"/>
    </row>
    <row r="18" spans="1:11" x14ac:dyDescent="0.2">
      <c r="A18" s="91"/>
      <c r="B18" s="92" t="s">
        <v>34</v>
      </c>
      <c r="C18" s="93">
        <f>C12</f>
        <v>1</v>
      </c>
      <c r="D18" s="93"/>
      <c r="E18" s="94"/>
      <c r="F18" s="101"/>
      <c r="G18" s="107">
        <f>AVERAGE(G9,G12,G15)</f>
        <v>42.864750000000001</v>
      </c>
      <c r="H18" s="107">
        <f>AVERAGE(H9,H12,H15)</f>
        <v>28.576499999999999</v>
      </c>
      <c r="I18" s="107"/>
      <c r="J18" s="107">
        <f>AVERAGE(J9,J12,J15)</f>
        <v>0.66600126262626258</v>
      </c>
      <c r="K18" s="97"/>
    </row>
    <row r="19" spans="1:11" x14ac:dyDescent="0.2">
      <c r="B19" s="88" t="s">
        <v>7</v>
      </c>
      <c r="C19" s="14">
        <f>C13</f>
        <v>1</v>
      </c>
      <c r="E19" s="7"/>
      <c r="F19" s="25"/>
      <c r="G19" s="108">
        <f>STDEV(G9,G12,G15)/SQRT(COUNT(G9,G12,G15))</f>
        <v>2.9712499999999977</v>
      </c>
      <c r="H19" s="108">
        <f>STDEV(H9,H12,H15)/SQRT(COUNT(H9,H12,H15))</f>
        <v>14.390860418450782</v>
      </c>
      <c r="I19" s="108"/>
      <c r="J19" s="108">
        <f>STDEV(J9,J12,J15)/SQRT(COUNT(J9,J12,J15))</f>
        <v>0.33724044640058065</v>
      </c>
      <c r="K19" s="17"/>
    </row>
    <row r="20" spans="1:11" x14ac:dyDescent="0.2">
      <c r="C20" s="14">
        <f>C14</f>
        <v>1</v>
      </c>
      <c r="E20" s="7"/>
      <c r="G20" s="109"/>
      <c r="H20" s="109"/>
      <c r="I20" s="109"/>
      <c r="J20" s="109"/>
      <c r="K20" s="17"/>
    </row>
    <row r="21" spans="1:11" x14ac:dyDescent="0.2">
      <c r="B21" s="88" t="s">
        <v>35</v>
      </c>
      <c r="C21" s="14">
        <f t="shared" ref="C21:C23" si="1">C15</f>
        <v>1</v>
      </c>
      <c r="E21" s="7"/>
      <c r="G21" s="108">
        <f>AVERAGE(G10,G13,G16)</f>
        <v>41.625833333333325</v>
      </c>
      <c r="H21" s="108">
        <f>AVERAGE(H10,H13,H16)</f>
        <v>41.625833333333325</v>
      </c>
      <c r="I21" s="108"/>
      <c r="J21" s="108">
        <f>AVERAGE(J10,J13,J16)</f>
        <v>0.96293398268398267</v>
      </c>
      <c r="K21" s="17"/>
    </row>
    <row r="22" spans="1:11" x14ac:dyDescent="0.2">
      <c r="B22" s="88" t="s">
        <v>7</v>
      </c>
      <c r="C22" s="14">
        <f t="shared" si="1"/>
        <v>1</v>
      </c>
      <c r="E22" s="7"/>
      <c r="G22" s="108">
        <f>STDEV(G10,G13,G16)/SQRT(COUNT(G10,G13,G16))</f>
        <v>18.990605476422054</v>
      </c>
      <c r="H22" s="108">
        <f>STDEV(H10,H13,H16)/SQRT(COUNT(H10,H13,H16))</f>
        <v>18.990605476422054</v>
      </c>
      <c r="I22" s="108"/>
      <c r="J22" s="108">
        <f>STDEV(J10,J13,J16)/SQRT(COUNT(J10,J13,J16))</f>
        <v>0.43423977027004479</v>
      </c>
      <c r="K22" s="17"/>
    </row>
    <row r="23" spans="1:11" x14ac:dyDescent="0.2">
      <c r="C23" s="14">
        <f t="shared" si="1"/>
        <v>1</v>
      </c>
      <c r="E23" s="7"/>
      <c r="G23" s="109"/>
      <c r="H23" s="109"/>
      <c r="I23" s="109"/>
      <c r="J23" s="109"/>
      <c r="K23" s="17"/>
    </row>
    <row r="24" spans="1:11" x14ac:dyDescent="0.2">
      <c r="B24" s="88" t="s">
        <v>13</v>
      </c>
      <c r="C24" s="14">
        <f>C15</f>
        <v>1</v>
      </c>
      <c r="E24" s="7"/>
      <c r="G24" s="108">
        <f>AVERAGE(G11,G14,G17)</f>
        <v>11.89</v>
      </c>
      <c r="H24" s="108">
        <f>AVERAGE(H11,H14,H17)</f>
        <v>3.9633333333333334</v>
      </c>
      <c r="I24" s="108"/>
      <c r="J24" s="108">
        <f>AVERAGE(J11,J14,J17)</f>
        <v>9.4365079365079374E-2</v>
      </c>
      <c r="K24" s="17"/>
    </row>
    <row r="25" spans="1:11" x14ac:dyDescent="0.2">
      <c r="B25" s="88" t="s">
        <v>7</v>
      </c>
      <c r="C25" s="14">
        <f>C16</f>
        <v>1</v>
      </c>
      <c r="E25" s="7"/>
      <c r="G25" s="108" t="e">
        <f>STDEV(G11,G14,G17)/SQRT(COUNT(G11,G14,G17))</f>
        <v>#DIV/0!</v>
      </c>
      <c r="H25" s="108">
        <f>STDEV(H11,H14,H17)/SQRT(COUNT(H11,H14,H17))</f>
        <v>3.9633333333333338</v>
      </c>
      <c r="I25" s="108"/>
      <c r="J25" s="108">
        <f>STDEV(J11,J14,J17)/SQRT(COUNT(J11,J14,J17))</f>
        <v>9.4365079365079374E-2</v>
      </c>
      <c r="K25" s="17"/>
    </row>
    <row r="26" spans="1:11" ht="13.5" thickBot="1" x14ac:dyDescent="0.25">
      <c r="A26" s="10"/>
      <c r="B26" s="89"/>
      <c r="C26" s="8">
        <f>C17</f>
        <v>1</v>
      </c>
      <c r="D26" s="15"/>
      <c r="E26" s="8"/>
      <c r="F26" s="22"/>
      <c r="G26" s="28"/>
      <c r="H26" s="28"/>
      <c r="I26" s="28"/>
      <c r="J26" s="28"/>
      <c r="K26" s="19"/>
    </row>
    <row r="27" spans="1:11" x14ac:dyDescent="0.2">
      <c r="A27" s="13">
        <v>40578</v>
      </c>
      <c r="B27" s="88">
        <v>99</v>
      </c>
      <c r="C27" s="14">
        <v>4</v>
      </c>
      <c r="D27" s="14">
        <v>380</v>
      </c>
      <c r="E27" s="94" t="s">
        <v>27</v>
      </c>
      <c r="F27" s="21">
        <v>98.010999999999996</v>
      </c>
      <c r="G27" s="27">
        <f>F27/2</f>
        <v>49.005499999999998</v>
      </c>
      <c r="H27" s="27">
        <f>G27</f>
        <v>49.005499999999998</v>
      </c>
      <c r="I27" s="27">
        <v>43</v>
      </c>
      <c r="J27" s="27">
        <f>H27/$I$27</f>
        <v>1.1396627906976744</v>
      </c>
    </row>
    <row r="28" spans="1:11" x14ac:dyDescent="0.2">
      <c r="B28" s="88">
        <v>99</v>
      </c>
      <c r="C28" s="14">
        <v>4</v>
      </c>
      <c r="D28" s="14">
        <v>380</v>
      </c>
      <c r="E28" s="7" t="s">
        <v>28</v>
      </c>
      <c r="F28" s="21">
        <v>104.917</v>
      </c>
      <c r="G28" s="27">
        <f>F28/2</f>
        <v>52.458500000000001</v>
      </c>
      <c r="H28" s="27">
        <f t="shared" ref="H28:H32" si="2">G28</f>
        <v>52.458500000000001</v>
      </c>
      <c r="J28" s="27">
        <f>H28/$I$27</f>
        <v>1.2199651162790699</v>
      </c>
    </row>
    <row r="29" spans="1:11" x14ac:dyDescent="0.2">
      <c r="B29" s="88">
        <v>99</v>
      </c>
      <c r="C29" s="14">
        <v>4</v>
      </c>
      <c r="D29" s="14">
        <v>380</v>
      </c>
      <c r="E29" s="7" t="s">
        <v>6</v>
      </c>
      <c r="F29" s="21" t="s">
        <v>16</v>
      </c>
      <c r="G29" s="27" t="s">
        <v>16</v>
      </c>
    </row>
    <row r="30" spans="1:11" x14ac:dyDescent="0.2">
      <c r="A30" s="99">
        <v>40716</v>
      </c>
      <c r="B30" s="92">
        <v>100</v>
      </c>
      <c r="C30" s="93">
        <v>4</v>
      </c>
      <c r="D30" s="93">
        <v>380</v>
      </c>
      <c r="E30" s="94" t="s">
        <v>27</v>
      </c>
      <c r="F30" s="95">
        <v>141.798</v>
      </c>
      <c r="G30" s="96">
        <f>F30/2</f>
        <v>70.899000000000001</v>
      </c>
      <c r="H30" s="96">
        <f t="shared" si="2"/>
        <v>70.899000000000001</v>
      </c>
      <c r="I30" s="96">
        <v>43</v>
      </c>
      <c r="J30" s="96">
        <f>H30/$I$30</f>
        <v>1.6488139534883721</v>
      </c>
      <c r="K30" s="97"/>
    </row>
    <row r="31" spans="1:11" x14ac:dyDescent="0.2">
      <c r="B31" s="88">
        <v>100</v>
      </c>
      <c r="C31" s="14">
        <v>4</v>
      </c>
      <c r="D31" s="14">
        <v>380</v>
      </c>
      <c r="E31" s="7" t="s">
        <v>28</v>
      </c>
      <c r="F31" s="21" t="s">
        <v>9</v>
      </c>
      <c r="G31" s="27">
        <v>76.393000000000001</v>
      </c>
      <c r="H31" s="27">
        <f t="shared" si="2"/>
        <v>76.393000000000001</v>
      </c>
      <c r="J31" s="27">
        <f>H31/$I$30</f>
        <v>1.7765813953488372</v>
      </c>
      <c r="K31" s="17"/>
    </row>
    <row r="32" spans="1:11" x14ac:dyDescent="0.2">
      <c r="B32" s="88">
        <v>100</v>
      </c>
      <c r="C32" s="14">
        <v>4</v>
      </c>
      <c r="D32" s="14">
        <v>380</v>
      </c>
      <c r="E32" s="7" t="s">
        <v>6</v>
      </c>
      <c r="F32" s="21" t="s">
        <v>9</v>
      </c>
      <c r="G32" s="27">
        <v>27.547000000000001</v>
      </c>
      <c r="H32" s="27">
        <f t="shared" si="2"/>
        <v>27.547000000000001</v>
      </c>
      <c r="J32" s="27">
        <f>H32/$I$30</f>
        <v>0.64062790697674421</v>
      </c>
      <c r="K32" s="17"/>
    </row>
    <row r="33" spans="1:14" x14ac:dyDescent="0.2">
      <c r="A33" s="99">
        <v>40718</v>
      </c>
      <c r="B33" s="92">
        <v>134</v>
      </c>
      <c r="C33" s="93">
        <v>4</v>
      </c>
      <c r="D33" s="93">
        <v>380</v>
      </c>
      <c r="E33" s="94" t="s">
        <v>27</v>
      </c>
      <c r="F33" s="95">
        <v>44.027999999999999</v>
      </c>
      <c r="G33" s="96">
        <f>F33/2</f>
        <v>22.013999999999999</v>
      </c>
      <c r="H33" s="96">
        <f>G33</f>
        <v>22.013999999999999</v>
      </c>
      <c r="I33" s="96">
        <v>44</v>
      </c>
      <c r="J33" s="96">
        <f>H33/$I$33</f>
        <v>0.50031818181818177</v>
      </c>
      <c r="K33" s="97"/>
    </row>
    <row r="34" spans="1:14" x14ac:dyDescent="0.2">
      <c r="B34" s="88">
        <v>134</v>
      </c>
      <c r="C34" s="14">
        <v>4</v>
      </c>
      <c r="D34" s="14">
        <v>380</v>
      </c>
      <c r="E34" s="7" t="s">
        <v>28</v>
      </c>
      <c r="F34" s="21">
        <v>24.905000000000001</v>
      </c>
      <c r="G34" s="27">
        <f>F34/2</f>
        <v>12.452500000000001</v>
      </c>
      <c r="H34" s="27">
        <f>G34</f>
        <v>12.452500000000001</v>
      </c>
      <c r="J34" s="27">
        <f>H34/$I$33</f>
        <v>0.28301136363636364</v>
      </c>
      <c r="K34" s="17"/>
    </row>
    <row r="35" spans="1:14" x14ac:dyDescent="0.2">
      <c r="B35" s="88">
        <v>134</v>
      </c>
      <c r="C35" s="14">
        <v>4</v>
      </c>
      <c r="D35" s="14">
        <v>380</v>
      </c>
      <c r="E35" s="7" t="s">
        <v>6</v>
      </c>
      <c r="F35" s="21" t="s">
        <v>16</v>
      </c>
      <c r="G35" s="27" t="str">
        <f>F35</f>
        <v>no fluorescence</v>
      </c>
      <c r="K35" s="17"/>
    </row>
    <row r="36" spans="1:14" x14ac:dyDescent="0.2">
      <c r="A36" s="91"/>
      <c r="B36" s="92" t="s">
        <v>34</v>
      </c>
      <c r="C36" s="93">
        <f>C33</f>
        <v>4</v>
      </c>
      <c r="D36" s="93"/>
      <c r="E36" s="94"/>
      <c r="F36" s="101"/>
      <c r="G36" s="107">
        <f>AVERAGE(G27,G30,G33)</f>
        <v>47.306166666666662</v>
      </c>
      <c r="H36" s="107">
        <f>AVERAGE(H27,H30,H33)</f>
        <v>47.306166666666662</v>
      </c>
      <c r="I36" s="107"/>
      <c r="J36" s="107">
        <f>AVERAGE(J27,J30,J33)</f>
        <v>1.0962649753347427</v>
      </c>
      <c r="K36" s="97"/>
    </row>
    <row r="37" spans="1:14" x14ac:dyDescent="0.2">
      <c r="B37" s="88" t="s">
        <v>7</v>
      </c>
      <c r="C37" s="14">
        <f>C34</f>
        <v>4</v>
      </c>
      <c r="E37" s="7"/>
      <c r="F37" s="25"/>
      <c r="G37" s="108">
        <f>STDEV(G27,G30,G33)/SQRT(COUNT(G27,G30,G33))</f>
        <v>14.137439732654729</v>
      </c>
      <c r="H37" s="108">
        <f>STDEV(H27,H30,H33)/SQRT(COUNT(H27,H30,H33))</f>
        <v>14.137439732654729</v>
      </c>
      <c r="I37" s="108"/>
      <c r="J37" s="108">
        <f>STDEV(J27,J30,J33)/SQRT(COUNT(J27,J30,J33))</f>
        <v>0.33225149218114025</v>
      </c>
      <c r="K37" s="17"/>
      <c r="N37" s="9"/>
    </row>
    <row r="38" spans="1:14" x14ac:dyDescent="0.2">
      <c r="C38" s="14">
        <f>C35</f>
        <v>4</v>
      </c>
      <c r="E38" s="7"/>
      <c r="G38" s="109"/>
      <c r="H38" s="109"/>
      <c r="I38" s="109"/>
      <c r="J38" s="109"/>
      <c r="K38" s="17"/>
    </row>
    <row r="39" spans="1:14" x14ac:dyDescent="0.2">
      <c r="B39" s="88" t="s">
        <v>35</v>
      </c>
      <c r="C39" s="14">
        <f t="shared" ref="C39:C44" si="3">C36</f>
        <v>4</v>
      </c>
      <c r="E39" s="7"/>
      <c r="G39" s="108">
        <f>AVERAGE(G28,G31,G34)</f>
        <v>47.101333333333322</v>
      </c>
      <c r="H39" s="108">
        <f>AVERAGE(H28,H31,H34)</f>
        <v>47.101333333333322</v>
      </c>
      <c r="I39" s="108"/>
      <c r="J39" s="108">
        <f>AVERAGE(J28,J31,J34)</f>
        <v>1.0931859584214236</v>
      </c>
      <c r="K39" s="17"/>
    </row>
    <row r="40" spans="1:14" x14ac:dyDescent="0.2">
      <c r="B40" s="88" t="s">
        <v>7</v>
      </c>
      <c r="C40" s="14">
        <f t="shared" si="3"/>
        <v>4</v>
      </c>
      <c r="E40" s="7"/>
      <c r="G40" s="108">
        <f>STDEV(G28,G31,G34)/SQRT(COUNT(G28,G31,G34))</f>
        <v>18.651374489862981</v>
      </c>
      <c r="H40" s="108">
        <f>STDEV(H28,H31,H34)/SQRT(COUNT(H28,H31,H34))</f>
        <v>18.651374489862981</v>
      </c>
      <c r="I40" s="108"/>
      <c r="J40" s="108">
        <f>STDEV(J28,J31,J34)/SQRT(COUNT(J28,J31,J34))</f>
        <v>0.43579145473407366</v>
      </c>
      <c r="K40" s="17"/>
    </row>
    <row r="41" spans="1:14" x14ac:dyDescent="0.2">
      <c r="C41" s="14">
        <f t="shared" si="3"/>
        <v>4</v>
      </c>
      <c r="E41" s="7"/>
      <c r="G41" s="109"/>
      <c r="H41" s="109"/>
      <c r="I41" s="109"/>
      <c r="J41" s="109"/>
      <c r="K41" s="17"/>
    </row>
    <row r="42" spans="1:14" x14ac:dyDescent="0.2">
      <c r="B42" s="88" t="s">
        <v>13</v>
      </c>
      <c r="C42" s="14">
        <f t="shared" si="3"/>
        <v>4</v>
      </c>
      <c r="E42" s="7"/>
      <c r="G42" s="108">
        <f>AVERAGE(G29,G32,G35)</f>
        <v>27.547000000000001</v>
      </c>
      <c r="H42" s="108">
        <f>AVERAGE(H29,H32,H35)</f>
        <v>27.547000000000001</v>
      </c>
      <c r="I42" s="108"/>
      <c r="J42" s="108">
        <f>AVERAGE(J29,J32,J35)</f>
        <v>0.64062790697674421</v>
      </c>
      <c r="K42" s="17"/>
    </row>
    <row r="43" spans="1:14" x14ac:dyDescent="0.2">
      <c r="B43" s="88" t="s">
        <v>7</v>
      </c>
      <c r="C43" s="14">
        <f t="shared" si="3"/>
        <v>4</v>
      </c>
      <c r="E43" s="7"/>
      <c r="G43" s="108" t="e">
        <f>STDEV(G29,G32,G35)/SQRT(COUNT(G29,G32,G35))</f>
        <v>#DIV/0!</v>
      </c>
      <c r="H43" s="108" t="e">
        <f>STDEV(H29,H32,H35)/SQRT(COUNT(H29,H32,H35))</f>
        <v>#DIV/0!</v>
      </c>
      <c r="I43" s="108"/>
      <c r="J43" s="108" t="e">
        <f>STDEV(J29,J32,J35)/SQRT(COUNT(J29,J32,J35))</f>
        <v>#DIV/0!</v>
      </c>
      <c r="K43" s="17"/>
    </row>
    <row r="44" spans="1:14" ht="13.5" thickBot="1" x14ac:dyDescent="0.25">
      <c r="A44" s="10"/>
      <c r="B44" s="89"/>
      <c r="C44" s="8">
        <f t="shared" si="3"/>
        <v>4</v>
      </c>
      <c r="D44" s="15"/>
      <c r="E44" s="8"/>
      <c r="F44" s="22"/>
      <c r="G44" s="28"/>
      <c r="H44" s="28"/>
      <c r="I44" s="28"/>
      <c r="J44" s="28"/>
      <c r="K44" s="19"/>
    </row>
    <row r="45" spans="1:14" x14ac:dyDescent="0.2">
      <c r="A45" s="13">
        <v>40562</v>
      </c>
      <c r="B45" s="88">
        <v>73</v>
      </c>
      <c r="C45" s="14">
        <v>7</v>
      </c>
      <c r="D45" s="14">
        <v>380</v>
      </c>
      <c r="E45" s="94" t="s">
        <v>27</v>
      </c>
      <c r="G45" s="31">
        <v>37.978999999999999</v>
      </c>
      <c r="H45" s="31">
        <f>G45</f>
        <v>37.978999999999999</v>
      </c>
      <c r="I45" s="31">
        <v>41</v>
      </c>
      <c r="J45" s="31">
        <f>H45/$I$45</f>
        <v>0.92631707317073164</v>
      </c>
      <c r="K45" s="20"/>
    </row>
    <row r="46" spans="1:14" x14ac:dyDescent="0.2">
      <c r="B46" s="88">
        <v>73</v>
      </c>
      <c r="C46" s="14">
        <v>7</v>
      </c>
      <c r="D46" s="14">
        <v>380</v>
      </c>
      <c r="E46" s="7" t="s">
        <v>28</v>
      </c>
      <c r="F46" s="21">
        <v>80.096000000000004</v>
      </c>
      <c r="G46" s="31">
        <f>F46/2</f>
        <v>40.048000000000002</v>
      </c>
      <c r="H46" s="31">
        <f>G46</f>
        <v>40.048000000000002</v>
      </c>
      <c r="I46" s="31"/>
      <c r="J46" s="31">
        <f>H46/$I$45</f>
        <v>0.97678048780487814</v>
      </c>
      <c r="K46" s="20"/>
    </row>
    <row r="47" spans="1:14" x14ac:dyDescent="0.2">
      <c r="B47" s="88">
        <v>73</v>
      </c>
      <c r="C47" s="14">
        <v>7</v>
      </c>
      <c r="D47" s="14">
        <v>380</v>
      </c>
      <c r="E47" s="7" t="s">
        <v>6</v>
      </c>
      <c r="F47" s="21" t="s">
        <v>12</v>
      </c>
      <c r="G47" s="27" t="s">
        <v>12</v>
      </c>
      <c r="H47" s="27">
        <v>0</v>
      </c>
      <c r="J47" s="27">
        <f>H47/$I$45</f>
        <v>0</v>
      </c>
    </row>
    <row r="48" spans="1:14" x14ac:dyDescent="0.2">
      <c r="A48" s="99">
        <v>40714</v>
      </c>
      <c r="B48" s="92">
        <v>119</v>
      </c>
      <c r="C48" s="93">
        <v>7</v>
      </c>
      <c r="D48" s="93">
        <v>380</v>
      </c>
      <c r="E48" s="94" t="s">
        <v>27</v>
      </c>
      <c r="F48" s="95">
        <v>149.51599999999999</v>
      </c>
      <c r="G48" s="96">
        <f>F48/2</f>
        <v>74.757999999999996</v>
      </c>
      <c r="H48" s="96">
        <f>G48</f>
        <v>74.757999999999996</v>
      </c>
      <c r="I48" s="96">
        <v>44</v>
      </c>
      <c r="J48" s="96">
        <f>H48/$I$48</f>
        <v>1.6990454545454545</v>
      </c>
      <c r="K48" s="97"/>
    </row>
    <row r="49" spans="1:11" x14ac:dyDescent="0.2">
      <c r="B49" s="88">
        <v>119</v>
      </c>
      <c r="C49" s="14">
        <v>7</v>
      </c>
      <c r="D49" s="14">
        <v>380</v>
      </c>
      <c r="E49" s="7" t="s">
        <v>28</v>
      </c>
      <c r="F49" s="21">
        <v>173.12100000000001</v>
      </c>
      <c r="G49" s="27">
        <f>F49/2</f>
        <v>86.560500000000005</v>
      </c>
      <c r="H49" s="27">
        <f>G49</f>
        <v>86.560500000000005</v>
      </c>
      <c r="J49" s="27">
        <f t="shared" ref="J49:J50" si="4">H49/$I$48</f>
        <v>1.967284090909091</v>
      </c>
    </row>
    <row r="50" spans="1:11" x14ac:dyDescent="0.2">
      <c r="B50" s="88">
        <v>119</v>
      </c>
      <c r="C50" s="14">
        <v>7</v>
      </c>
      <c r="D50" s="14">
        <v>380</v>
      </c>
      <c r="E50" s="7" t="s">
        <v>6</v>
      </c>
      <c r="F50" s="21" t="s">
        <v>12</v>
      </c>
      <c r="G50" s="27" t="s">
        <v>12</v>
      </c>
      <c r="H50" s="27">
        <v>0</v>
      </c>
      <c r="J50" s="27">
        <f t="shared" si="4"/>
        <v>0</v>
      </c>
    </row>
    <row r="51" spans="1:11" x14ac:dyDescent="0.2">
      <c r="A51" s="99">
        <v>40718</v>
      </c>
      <c r="B51" s="92">
        <v>120</v>
      </c>
      <c r="C51" s="93">
        <v>7</v>
      </c>
      <c r="D51" s="93">
        <v>380</v>
      </c>
      <c r="E51" s="94" t="s">
        <v>27</v>
      </c>
      <c r="F51" s="95">
        <v>102.142</v>
      </c>
      <c r="G51" s="96">
        <f>F51/2</f>
        <v>51.070999999999998</v>
      </c>
      <c r="H51" s="96">
        <f>G51</f>
        <v>51.070999999999998</v>
      </c>
      <c r="I51" s="96">
        <v>44</v>
      </c>
      <c r="J51" s="96">
        <f>H51/$I$51</f>
        <v>1.1607045454545455</v>
      </c>
      <c r="K51" s="97"/>
    </row>
    <row r="52" spans="1:11" x14ac:dyDescent="0.2">
      <c r="B52" s="88">
        <v>120</v>
      </c>
      <c r="C52" s="14">
        <v>7</v>
      </c>
      <c r="D52" s="14">
        <v>380</v>
      </c>
      <c r="E52" s="7" t="s">
        <v>28</v>
      </c>
      <c r="F52" s="21">
        <v>106.399</v>
      </c>
      <c r="G52" s="27">
        <f>F52/2</f>
        <v>53.1995</v>
      </c>
      <c r="H52" s="27">
        <f>G52</f>
        <v>53.1995</v>
      </c>
      <c r="J52" s="27">
        <f t="shared" ref="J52:J53" si="5">H52/$I$51</f>
        <v>1.2090795454545455</v>
      </c>
      <c r="K52" s="17"/>
    </row>
    <row r="53" spans="1:11" x14ac:dyDescent="0.2">
      <c r="A53" s="34"/>
      <c r="B53" s="102">
        <v>120</v>
      </c>
      <c r="C53" s="103">
        <v>7</v>
      </c>
      <c r="D53" s="103">
        <v>380</v>
      </c>
      <c r="E53" s="7" t="s">
        <v>6</v>
      </c>
      <c r="F53" s="104" t="s">
        <v>12</v>
      </c>
      <c r="G53" s="105" t="s">
        <v>12</v>
      </c>
      <c r="H53" s="105">
        <v>0</v>
      </c>
      <c r="I53" s="105"/>
      <c r="J53" s="105">
        <f t="shared" si="5"/>
        <v>0</v>
      </c>
      <c r="K53" s="106"/>
    </row>
    <row r="54" spans="1:11" x14ac:dyDescent="0.2">
      <c r="B54" s="92" t="s">
        <v>34</v>
      </c>
      <c r="C54" s="14">
        <f>C45</f>
        <v>7</v>
      </c>
      <c r="E54" s="94"/>
      <c r="F54" s="25"/>
      <c r="G54" s="107">
        <f>AVERAGE(G45,G48,G51)</f>
        <v>54.602666666666664</v>
      </c>
      <c r="H54" s="107">
        <f>AVERAGE(H45,H48,H51)</f>
        <v>54.602666666666664</v>
      </c>
      <c r="I54" s="107"/>
      <c r="J54" s="107">
        <f>AVERAGE(J45,J48,J51)</f>
        <v>1.2620223577235772</v>
      </c>
      <c r="K54" s="17"/>
    </row>
    <row r="55" spans="1:11" x14ac:dyDescent="0.2">
      <c r="B55" s="88" t="s">
        <v>7</v>
      </c>
      <c r="C55" s="14">
        <f t="shared" ref="C55:C62" si="6">C46</f>
        <v>7</v>
      </c>
      <c r="E55" s="7"/>
      <c r="F55" s="25"/>
      <c r="G55" s="108">
        <f>STDEV(G45,G48,G51)/SQRT(COUNT(G45,G48,G51))</f>
        <v>10.763026407309621</v>
      </c>
      <c r="H55" s="108">
        <f>STDEV(H45,H48,H51)/SQRT(COUNT(H45,H48,H51))</f>
        <v>10.763026407309621</v>
      </c>
      <c r="I55" s="108"/>
      <c r="J55" s="108">
        <f>STDEV(J45,J48,J51)/SQRT(COUNT(J45,J48,J51))</f>
        <v>0.22874750429074753</v>
      </c>
      <c r="K55" s="17"/>
    </row>
    <row r="56" spans="1:11" x14ac:dyDescent="0.2">
      <c r="C56" s="14">
        <f t="shared" si="6"/>
        <v>7</v>
      </c>
      <c r="E56" s="7"/>
      <c r="G56" s="109"/>
      <c r="H56" s="109"/>
      <c r="I56" s="109"/>
      <c r="J56" s="109"/>
      <c r="K56" s="17"/>
    </row>
    <row r="57" spans="1:11" x14ac:dyDescent="0.2">
      <c r="B57" s="88" t="s">
        <v>35</v>
      </c>
      <c r="C57" s="14">
        <f t="shared" si="6"/>
        <v>7</v>
      </c>
      <c r="E57" s="7"/>
      <c r="G57" s="108">
        <f>AVERAGE(G46,G49,G52)</f>
        <v>59.936</v>
      </c>
      <c r="H57" s="108">
        <f>AVERAGE(H46,H49,H52)</f>
        <v>59.936</v>
      </c>
      <c r="I57" s="108"/>
      <c r="J57" s="108">
        <f>AVERAGE(J46,J49,J52)</f>
        <v>1.3843813747228382</v>
      </c>
      <c r="K57" s="17"/>
    </row>
    <row r="58" spans="1:11" x14ac:dyDescent="0.2">
      <c r="B58" s="88" t="s">
        <v>7</v>
      </c>
      <c r="C58" s="14">
        <f t="shared" si="6"/>
        <v>7</v>
      </c>
      <c r="E58" s="7"/>
      <c r="G58" s="108">
        <f>STDEV(G46,G49,G52)/SQRT(COUNT(G46,G49,G52))</f>
        <v>13.843030596055675</v>
      </c>
      <c r="H58" s="108">
        <f>STDEV(H46,H49,H52)/SQRT(COUNT(H46,H49,H52))</f>
        <v>13.843030596055675</v>
      </c>
      <c r="I58" s="108"/>
      <c r="J58" s="108">
        <f>STDEV(J46,J49,J52)/SQRT(COUNT(J46,J49,J52))</f>
        <v>0.2990665452421441</v>
      </c>
      <c r="K58" s="17"/>
    </row>
    <row r="59" spans="1:11" x14ac:dyDescent="0.2">
      <c r="C59" s="14">
        <f t="shared" si="6"/>
        <v>7</v>
      </c>
      <c r="E59" s="7"/>
      <c r="G59" s="109"/>
      <c r="H59" s="109"/>
      <c r="I59" s="109"/>
      <c r="J59" s="109"/>
      <c r="K59" s="17"/>
    </row>
    <row r="60" spans="1:11" x14ac:dyDescent="0.2">
      <c r="B60" s="88" t="s">
        <v>13</v>
      </c>
      <c r="C60" s="14">
        <f t="shared" si="6"/>
        <v>7</v>
      </c>
      <c r="E60" s="7"/>
      <c r="G60" s="108" t="e">
        <f>AVERAGE(G47,G50,G53)</f>
        <v>#DIV/0!</v>
      </c>
      <c r="H60" s="108">
        <f>AVERAGE(H47,H50,H53)</f>
        <v>0</v>
      </c>
      <c r="I60" s="108"/>
      <c r="J60" s="108">
        <f>AVERAGE(J47,J50,J53)</f>
        <v>0</v>
      </c>
      <c r="K60" s="17"/>
    </row>
    <row r="61" spans="1:11" x14ac:dyDescent="0.2">
      <c r="B61" s="88" t="s">
        <v>7</v>
      </c>
      <c r="C61" s="14">
        <f t="shared" si="6"/>
        <v>7</v>
      </c>
      <c r="E61" s="7"/>
      <c r="G61" s="108" t="e">
        <f>STDEV(G47,G50,G53)/SQRT(COUNT(G47,G50,G53))</f>
        <v>#DIV/0!</v>
      </c>
      <c r="H61" s="108">
        <f>STDEV(H47,H50,H53)/SQRT(COUNT(H47,H50,H53))</f>
        <v>0</v>
      </c>
      <c r="I61" s="108"/>
      <c r="J61" s="108">
        <f>STDEV(J47,J50,J53)/SQRT(COUNT(J47,J50,J53))</f>
        <v>0</v>
      </c>
      <c r="K61" s="17"/>
    </row>
    <row r="62" spans="1:11" x14ac:dyDescent="0.2">
      <c r="C62" s="7">
        <f t="shared" si="6"/>
        <v>7</v>
      </c>
      <c r="E62" s="7"/>
      <c r="K62" s="17"/>
    </row>
    <row r="63" spans="1:11" x14ac:dyDescent="0.2">
      <c r="A63" s="99">
        <v>40715</v>
      </c>
      <c r="B63" s="92">
        <v>138</v>
      </c>
      <c r="C63" s="93">
        <v>10</v>
      </c>
      <c r="D63" s="93">
        <v>380</v>
      </c>
      <c r="E63" s="94" t="s">
        <v>27</v>
      </c>
      <c r="F63" s="95"/>
      <c r="G63" s="96" t="s">
        <v>12</v>
      </c>
      <c r="H63" s="96">
        <v>0</v>
      </c>
      <c r="I63" s="96">
        <v>45</v>
      </c>
      <c r="J63" s="96"/>
      <c r="K63" s="97"/>
    </row>
    <row r="64" spans="1:11" x14ac:dyDescent="0.2">
      <c r="C64" s="14">
        <v>10</v>
      </c>
      <c r="D64" s="14">
        <v>380</v>
      </c>
      <c r="E64" s="7" t="s">
        <v>28</v>
      </c>
      <c r="G64" s="27" t="s">
        <v>16</v>
      </c>
      <c r="K64" s="17"/>
    </row>
    <row r="65" spans="1:11" x14ac:dyDescent="0.2">
      <c r="C65" s="14">
        <v>10</v>
      </c>
      <c r="D65" s="14">
        <v>380</v>
      </c>
      <c r="E65" s="7" t="s">
        <v>6</v>
      </c>
      <c r="G65" s="27" t="s">
        <v>16</v>
      </c>
      <c r="K65" s="17"/>
    </row>
    <row r="66" spans="1:11" x14ac:dyDescent="0.2">
      <c r="A66" s="99">
        <v>40718</v>
      </c>
      <c r="B66" s="92">
        <v>139</v>
      </c>
      <c r="C66" s="93">
        <v>10</v>
      </c>
      <c r="D66" s="93">
        <v>380</v>
      </c>
      <c r="E66" s="94" t="s">
        <v>27</v>
      </c>
      <c r="F66" s="95">
        <v>40.667000000000002</v>
      </c>
      <c r="G66" s="96">
        <f>F66/2</f>
        <v>20.333500000000001</v>
      </c>
      <c r="H66" s="96">
        <f>G66</f>
        <v>20.333500000000001</v>
      </c>
      <c r="I66" s="96">
        <v>45</v>
      </c>
      <c r="J66" s="96">
        <f>H66/$I$66</f>
        <v>0.45185555555555557</v>
      </c>
      <c r="K66" s="97"/>
    </row>
    <row r="67" spans="1:11" x14ac:dyDescent="0.2">
      <c r="C67" s="14">
        <v>10</v>
      </c>
      <c r="D67" s="14">
        <v>380</v>
      </c>
      <c r="E67" s="7" t="s">
        <v>28</v>
      </c>
      <c r="F67" s="21">
        <v>48.396999999999998</v>
      </c>
      <c r="G67" s="27">
        <f>F67/2</f>
        <v>24.198499999999999</v>
      </c>
      <c r="H67" s="27">
        <f t="shared" ref="H67:H73" si="7">G67</f>
        <v>24.198499999999999</v>
      </c>
      <c r="J67" s="27">
        <f t="shared" ref="J67" si="8">H67/$I$66</f>
        <v>0.53774444444444447</v>
      </c>
      <c r="K67" s="17"/>
    </row>
    <row r="68" spans="1:11" x14ac:dyDescent="0.2">
      <c r="C68" s="14">
        <v>10</v>
      </c>
      <c r="D68" s="14">
        <v>380</v>
      </c>
      <c r="E68" s="7" t="s">
        <v>6</v>
      </c>
      <c r="F68" s="21" t="s">
        <v>16</v>
      </c>
      <c r="G68" s="27" t="str">
        <f>F68</f>
        <v>no fluorescence</v>
      </c>
      <c r="K68" s="17"/>
    </row>
    <row r="69" spans="1:11" x14ac:dyDescent="0.2">
      <c r="A69" s="99">
        <v>40721</v>
      </c>
      <c r="B69" s="92">
        <v>140</v>
      </c>
      <c r="C69" s="93">
        <v>10</v>
      </c>
      <c r="D69" s="93">
        <v>380</v>
      </c>
      <c r="E69" s="94" t="s">
        <v>27</v>
      </c>
      <c r="F69" s="95">
        <v>187.95</v>
      </c>
      <c r="G69" s="96">
        <f>F69/2</f>
        <v>93.974999999999994</v>
      </c>
      <c r="H69" s="96">
        <f t="shared" si="7"/>
        <v>93.974999999999994</v>
      </c>
      <c r="I69" s="96">
        <v>45</v>
      </c>
      <c r="J69" s="96">
        <f>H69/$I$69</f>
        <v>2.0883333333333334</v>
      </c>
      <c r="K69" s="97"/>
    </row>
    <row r="70" spans="1:11" x14ac:dyDescent="0.2">
      <c r="C70" s="14">
        <v>10</v>
      </c>
      <c r="D70" s="14">
        <v>380</v>
      </c>
      <c r="E70" s="7" t="s">
        <v>28</v>
      </c>
      <c r="F70" s="21">
        <v>320.23500000000001</v>
      </c>
      <c r="G70" s="27">
        <f>F70/2</f>
        <v>160.11750000000001</v>
      </c>
      <c r="H70" s="27">
        <f t="shared" si="7"/>
        <v>160.11750000000001</v>
      </c>
      <c r="J70" s="27">
        <f t="shared" ref="J70:J71" si="9">H70/$I$69</f>
        <v>3.5581666666666667</v>
      </c>
      <c r="K70" s="17"/>
    </row>
    <row r="71" spans="1:11" x14ac:dyDescent="0.2">
      <c r="C71" s="14">
        <v>10</v>
      </c>
      <c r="D71" s="14">
        <v>380</v>
      </c>
      <c r="E71" s="7" t="s">
        <v>6</v>
      </c>
      <c r="F71" s="21">
        <v>26.445</v>
      </c>
      <c r="G71" s="27">
        <f>F71/2</f>
        <v>13.2225</v>
      </c>
      <c r="H71" s="27">
        <f t="shared" si="7"/>
        <v>13.2225</v>
      </c>
      <c r="J71" s="27">
        <f t="shared" si="9"/>
        <v>0.29383333333333334</v>
      </c>
      <c r="K71" s="17"/>
    </row>
    <row r="72" spans="1:11" x14ac:dyDescent="0.2">
      <c r="A72" s="99">
        <v>40721</v>
      </c>
      <c r="B72" s="92">
        <v>141</v>
      </c>
      <c r="C72" s="93">
        <v>10</v>
      </c>
      <c r="D72" s="93">
        <v>380</v>
      </c>
      <c r="E72" s="94" t="s">
        <v>27</v>
      </c>
      <c r="F72" s="95">
        <v>60.831000000000003</v>
      </c>
      <c r="G72" s="96">
        <f>F72/2</f>
        <v>30.415500000000002</v>
      </c>
      <c r="H72" s="96">
        <f t="shared" si="7"/>
        <v>30.415500000000002</v>
      </c>
      <c r="I72" s="96">
        <v>45</v>
      </c>
      <c r="J72" s="96">
        <f>H72/$I$72</f>
        <v>0.67590000000000006</v>
      </c>
      <c r="K72" s="97"/>
    </row>
    <row r="73" spans="1:11" x14ac:dyDescent="0.2">
      <c r="C73" s="14">
        <v>10</v>
      </c>
      <c r="D73" s="14">
        <v>380</v>
      </c>
      <c r="E73" s="7" t="s">
        <v>28</v>
      </c>
      <c r="F73" s="21">
        <v>49.828000000000003</v>
      </c>
      <c r="G73" s="27">
        <f>F73/2</f>
        <v>24.914000000000001</v>
      </c>
      <c r="H73" s="27">
        <f t="shared" si="7"/>
        <v>24.914000000000001</v>
      </c>
      <c r="J73" s="27">
        <f t="shared" ref="J73:J74" si="10">H73/$I$72</f>
        <v>0.55364444444444449</v>
      </c>
      <c r="K73" s="17"/>
    </row>
    <row r="74" spans="1:11" x14ac:dyDescent="0.2">
      <c r="C74" s="14">
        <v>10</v>
      </c>
      <c r="D74" s="14">
        <v>380</v>
      </c>
      <c r="E74" s="7" t="s">
        <v>6</v>
      </c>
      <c r="F74" s="21" t="s">
        <v>12</v>
      </c>
      <c r="G74" s="27" t="s">
        <v>12</v>
      </c>
      <c r="H74" s="27">
        <v>0</v>
      </c>
      <c r="J74" s="27">
        <f t="shared" si="10"/>
        <v>0</v>
      </c>
      <c r="K74" s="17"/>
    </row>
    <row r="75" spans="1:11" x14ac:dyDescent="0.2">
      <c r="A75" s="91"/>
      <c r="B75" s="92" t="s">
        <v>34</v>
      </c>
      <c r="C75" s="93">
        <f>C69</f>
        <v>10</v>
      </c>
      <c r="D75" s="93"/>
      <c r="E75" s="94"/>
      <c r="F75" s="101"/>
      <c r="G75" s="107">
        <f>AVERAGE(G63,G66,G69,G72)</f>
        <v>48.24133333333333</v>
      </c>
      <c r="H75" s="107">
        <f>AVERAGE(H63,H66,H69,H72)</f>
        <v>36.180999999999997</v>
      </c>
      <c r="I75" s="107"/>
      <c r="J75" s="107">
        <f>AVERAGE(J63,J66,J69,J72)</f>
        <v>1.0720296296296297</v>
      </c>
      <c r="K75" s="97"/>
    </row>
    <row r="76" spans="1:11" x14ac:dyDescent="0.2">
      <c r="B76" s="88" t="s">
        <v>7</v>
      </c>
      <c r="C76" s="14">
        <f>C70</f>
        <v>10</v>
      </c>
      <c r="E76" s="7"/>
      <c r="F76" s="25"/>
      <c r="G76" s="108">
        <f>STDEV(G66,G69,G72)/SQRT(COUNT(G66,G69,G72))</f>
        <v>23.051304237022634</v>
      </c>
      <c r="H76" s="108">
        <f>STDEV(H66,H69,H72)/SQRT(COUNT(H66,H69,H72))</f>
        <v>23.051304237022634</v>
      </c>
      <c r="I76" s="108"/>
      <c r="J76" s="108">
        <f>STDEV(J66,J69,J72)/SQRT(COUNT(J66,J69,J72))</f>
        <v>0.51225120526716983</v>
      </c>
      <c r="K76" s="17"/>
    </row>
    <row r="77" spans="1:11" x14ac:dyDescent="0.2">
      <c r="C77" s="14">
        <f>C71</f>
        <v>10</v>
      </c>
      <c r="E77" s="7"/>
      <c r="G77" s="109"/>
      <c r="H77" s="109"/>
      <c r="I77" s="109"/>
      <c r="J77" s="109"/>
      <c r="K77" s="17"/>
    </row>
    <row r="78" spans="1:11" x14ac:dyDescent="0.2">
      <c r="B78" s="88" t="s">
        <v>35</v>
      </c>
      <c r="C78" s="14">
        <f t="shared" ref="C78:C80" si="11">C72</f>
        <v>10</v>
      </c>
      <c r="E78" s="7"/>
      <c r="G78" s="108">
        <f>AVERAGE(G67,G70,G73)</f>
        <v>69.743333333333339</v>
      </c>
      <c r="H78" s="108">
        <f>AVERAGE(H67,H70,H73)</f>
        <v>69.743333333333339</v>
      </c>
      <c r="I78" s="108"/>
      <c r="J78" s="108">
        <f>AVERAGE(J67,J70,J73)</f>
        <v>1.5498518518518518</v>
      </c>
      <c r="K78" s="17"/>
    </row>
    <row r="79" spans="1:11" x14ac:dyDescent="0.2">
      <c r="B79" s="88" t="s">
        <v>7</v>
      </c>
      <c r="C79" s="14">
        <f t="shared" si="11"/>
        <v>10</v>
      </c>
      <c r="E79" s="7"/>
      <c r="G79" s="108">
        <f>STDEV(G67,G70,G73)/SQRT(COUNT(G67,G70,G73))</f>
        <v>45.18755538708762</v>
      </c>
      <c r="H79" s="108">
        <f>STDEV(H67,H70,H73)/SQRT(COUNT(H67,H70,H73))</f>
        <v>45.18755538708762</v>
      </c>
      <c r="I79" s="108"/>
      <c r="J79" s="108">
        <f>STDEV(J67,J70,J73)/SQRT(COUNT(J67,J70,J73))</f>
        <v>1.0041678974908357</v>
      </c>
      <c r="K79" s="17"/>
    </row>
    <row r="80" spans="1:11" x14ac:dyDescent="0.2">
      <c r="C80" s="14">
        <f t="shared" si="11"/>
        <v>10</v>
      </c>
      <c r="E80" s="7"/>
      <c r="G80" s="109"/>
      <c r="H80" s="109"/>
      <c r="I80" s="109"/>
      <c r="J80" s="109"/>
      <c r="K80" s="17"/>
    </row>
    <row r="81" spans="1:11" x14ac:dyDescent="0.2">
      <c r="B81" s="88" t="s">
        <v>13</v>
      </c>
      <c r="C81" s="14">
        <f>C72</f>
        <v>10</v>
      </c>
      <c r="E81" s="7"/>
      <c r="G81" s="108">
        <f>AVERAGE(G68,G71,G74)</f>
        <v>13.2225</v>
      </c>
      <c r="H81" s="108">
        <f>AVERAGE(H68,H71,H74)</f>
        <v>6.6112500000000001</v>
      </c>
      <c r="I81" s="108"/>
      <c r="J81" s="108">
        <f>AVERAGE(J68,J71,J74)</f>
        <v>0.14691666666666667</v>
      </c>
      <c r="K81" s="17"/>
    </row>
    <row r="82" spans="1:11" x14ac:dyDescent="0.2">
      <c r="B82" s="88" t="s">
        <v>7</v>
      </c>
      <c r="C82" s="14">
        <f>C73</f>
        <v>10</v>
      </c>
      <c r="E82" s="7"/>
      <c r="G82" s="108" t="e">
        <f>STDEV(G68,G71,G74)/SQRT(COUNT(G68,G71,G74))</f>
        <v>#DIV/0!</v>
      </c>
      <c r="H82" s="108">
        <f>STDEV(H68,H71,H74)/SQRT(COUNT(H68,H71,H74))</f>
        <v>6.6112500000000001</v>
      </c>
      <c r="I82" s="108"/>
      <c r="J82" s="108">
        <f>STDEV(J68,J71,J74)/SQRT(COUNT(J68,J71,J74))</f>
        <v>0.14691666666666667</v>
      </c>
      <c r="K82" s="17"/>
    </row>
    <row r="83" spans="1:11" x14ac:dyDescent="0.2">
      <c r="C83" s="7">
        <f>C74</f>
        <v>10</v>
      </c>
      <c r="E83" s="7"/>
      <c r="K83" s="17"/>
    </row>
    <row r="84" spans="1:11" x14ac:dyDescent="0.2">
      <c r="A84" s="99">
        <v>40714</v>
      </c>
      <c r="B84" s="92">
        <v>125</v>
      </c>
      <c r="C84" s="93">
        <v>13</v>
      </c>
      <c r="D84" s="93">
        <v>380</v>
      </c>
      <c r="E84" s="94" t="s">
        <v>27</v>
      </c>
      <c r="F84" s="95">
        <v>143.30000000000001</v>
      </c>
      <c r="G84" s="96">
        <f>F84/2</f>
        <v>71.650000000000006</v>
      </c>
      <c r="H84" s="96">
        <f>G84</f>
        <v>71.650000000000006</v>
      </c>
      <c r="I84" s="96">
        <v>44</v>
      </c>
      <c r="J84" s="96">
        <f>H84/$I$84</f>
        <v>1.6284090909090911</v>
      </c>
      <c r="K84" s="97"/>
    </row>
    <row r="85" spans="1:11" x14ac:dyDescent="0.2">
      <c r="B85" s="88">
        <v>125</v>
      </c>
      <c r="C85" s="14">
        <v>13</v>
      </c>
      <c r="D85" s="14">
        <v>380</v>
      </c>
      <c r="E85" s="7" t="s">
        <v>28</v>
      </c>
      <c r="F85" s="21">
        <v>256.71600000000001</v>
      </c>
      <c r="G85" s="27">
        <f>F85/2</f>
        <v>128.358</v>
      </c>
      <c r="H85" s="27">
        <f>G85</f>
        <v>128.358</v>
      </c>
      <c r="J85" s="27">
        <f t="shared" ref="J85:J86" si="12">H85/$I$84</f>
        <v>2.9172272727272728</v>
      </c>
      <c r="K85" s="17"/>
    </row>
    <row r="86" spans="1:11" x14ac:dyDescent="0.2">
      <c r="B86" s="88">
        <v>125</v>
      </c>
      <c r="C86" s="14">
        <v>13</v>
      </c>
      <c r="D86" s="14">
        <v>380</v>
      </c>
      <c r="E86" s="7" t="s">
        <v>6</v>
      </c>
      <c r="F86" s="21">
        <v>18.946999999999999</v>
      </c>
      <c r="G86" s="27">
        <f>F86/2</f>
        <v>9.4734999999999996</v>
      </c>
      <c r="H86" s="27">
        <f>G86</f>
        <v>9.4734999999999996</v>
      </c>
      <c r="J86" s="27">
        <f t="shared" si="12"/>
        <v>0.21530681818181818</v>
      </c>
      <c r="K86" s="17"/>
    </row>
    <row r="87" spans="1:11" x14ac:dyDescent="0.2">
      <c r="A87" s="99">
        <v>40718</v>
      </c>
      <c r="B87" s="92">
        <v>126</v>
      </c>
      <c r="C87" s="93">
        <v>13</v>
      </c>
      <c r="D87" s="93">
        <v>380</v>
      </c>
      <c r="E87" s="94" t="s">
        <v>27</v>
      </c>
      <c r="F87" s="95" t="s">
        <v>16</v>
      </c>
      <c r="G87" s="96" t="str">
        <f t="shared" ref="G87" si="13">F87</f>
        <v>no fluorescence</v>
      </c>
      <c r="H87" s="96"/>
      <c r="I87" s="96">
        <v>44</v>
      </c>
      <c r="J87" s="96"/>
      <c r="K87" s="97"/>
    </row>
    <row r="88" spans="1:11" x14ac:dyDescent="0.2">
      <c r="C88" s="14">
        <v>13</v>
      </c>
      <c r="D88" s="14">
        <v>380</v>
      </c>
      <c r="E88" s="7" t="s">
        <v>28</v>
      </c>
      <c r="F88" s="21" t="s">
        <v>12</v>
      </c>
      <c r="G88" s="27" t="s">
        <v>12</v>
      </c>
      <c r="H88" s="27">
        <v>0</v>
      </c>
      <c r="K88" s="17"/>
    </row>
    <row r="89" spans="1:11" x14ac:dyDescent="0.2">
      <c r="C89" s="14">
        <v>13</v>
      </c>
      <c r="D89" s="14">
        <v>380</v>
      </c>
      <c r="E89" s="7" t="s">
        <v>6</v>
      </c>
      <c r="F89" s="21" t="s">
        <v>12</v>
      </c>
      <c r="G89" s="27" t="s">
        <v>12</v>
      </c>
      <c r="H89" s="27">
        <v>0</v>
      </c>
      <c r="K89" s="17"/>
    </row>
    <row r="90" spans="1:11" x14ac:dyDescent="0.2">
      <c r="A90" s="99">
        <v>40721</v>
      </c>
      <c r="B90" s="92">
        <v>143</v>
      </c>
      <c r="C90" s="93">
        <v>13</v>
      </c>
      <c r="D90" s="93">
        <v>380</v>
      </c>
      <c r="E90" s="94" t="s">
        <v>27</v>
      </c>
      <c r="F90" s="95"/>
      <c r="G90" s="95">
        <v>65.721000000000004</v>
      </c>
      <c r="H90" s="95">
        <f>G90</f>
        <v>65.721000000000004</v>
      </c>
      <c r="I90" s="95">
        <v>45</v>
      </c>
      <c r="J90" s="95">
        <f>H90/$I$90</f>
        <v>1.4604666666666668</v>
      </c>
      <c r="K90" s="97"/>
    </row>
    <row r="91" spans="1:11" x14ac:dyDescent="0.2">
      <c r="C91" s="14">
        <v>13</v>
      </c>
      <c r="D91" s="14">
        <v>380</v>
      </c>
      <c r="E91" s="7" t="s">
        <v>28</v>
      </c>
      <c r="F91" s="21">
        <v>104.26600000000001</v>
      </c>
      <c r="G91" s="27">
        <f>F91/2</f>
        <v>52.133000000000003</v>
      </c>
      <c r="H91" s="27">
        <f>G91</f>
        <v>52.133000000000003</v>
      </c>
      <c r="J91" s="27">
        <f t="shared" ref="J91:J92" si="14">H91/$I$90</f>
        <v>1.1585111111111113</v>
      </c>
      <c r="K91" s="17"/>
    </row>
    <row r="92" spans="1:11" x14ac:dyDescent="0.2">
      <c r="C92" s="14">
        <v>13</v>
      </c>
      <c r="D92" s="14">
        <v>380</v>
      </c>
      <c r="E92" s="7" t="s">
        <v>6</v>
      </c>
      <c r="F92" s="21">
        <v>12.118</v>
      </c>
      <c r="G92" s="27">
        <f>F92/2</f>
        <v>6.0590000000000002</v>
      </c>
      <c r="H92" s="27">
        <f>G92</f>
        <v>6.0590000000000002</v>
      </c>
      <c r="J92" s="27">
        <f t="shared" si="14"/>
        <v>0.13464444444444446</v>
      </c>
      <c r="K92" s="17"/>
    </row>
    <row r="93" spans="1:11" x14ac:dyDescent="0.2">
      <c r="A93" s="91"/>
      <c r="B93" s="92" t="s">
        <v>34</v>
      </c>
      <c r="C93" s="94">
        <f t="shared" ref="C93:C98" si="15">C84</f>
        <v>13</v>
      </c>
      <c r="D93" s="93"/>
      <c r="E93" s="94"/>
      <c r="F93" s="101"/>
      <c r="G93" s="107">
        <f>AVERAGE(G84,G87,G90)</f>
        <v>68.685500000000005</v>
      </c>
      <c r="H93" s="107">
        <f>AVERAGE(H84,H87,H90)</f>
        <v>68.685500000000005</v>
      </c>
      <c r="I93" s="107"/>
      <c r="J93" s="107">
        <f>AVERAGE(J84,J87,J90)</f>
        <v>1.544437878787879</v>
      </c>
      <c r="K93" s="97"/>
    </row>
    <row r="94" spans="1:11" x14ac:dyDescent="0.2">
      <c r="B94" s="88" t="s">
        <v>7</v>
      </c>
      <c r="C94" s="14">
        <f t="shared" si="15"/>
        <v>13</v>
      </c>
      <c r="E94" s="7"/>
      <c r="F94" s="25"/>
      <c r="G94" s="108">
        <f>STDEV(G84,G87,G90)/SQRT(COUNT(G84,G87,G90))</f>
        <v>2.964500000000001</v>
      </c>
      <c r="H94" s="108">
        <f>STDEV(H84,H87,H90)/SQRT(COUNT(H84,H87,H90))</f>
        <v>2.964500000000001</v>
      </c>
      <c r="I94" s="108"/>
      <c r="J94" s="108">
        <f>STDEV(J84,J87,J90)/SQRT(COUNT(J84,J87,J90))</f>
        <v>8.3971212121212169E-2</v>
      </c>
      <c r="K94" s="17"/>
    </row>
    <row r="95" spans="1:11" x14ac:dyDescent="0.2">
      <c r="C95" s="14">
        <f t="shared" si="15"/>
        <v>13</v>
      </c>
      <c r="E95" s="7"/>
      <c r="G95" s="109"/>
      <c r="H95" s="109"/>
      <c r="I95" s="109"/>
      <c r="J95" s="109"/>
      <c r="K95" s="17"/>
    </row>
    <row r="96" spans="1:11" x14ac:dyDescent="0.2">
      <c r="B96" s="88" t="s">
        <v>35</v>
      </c>
      <c r="C96" s="14">
        <f t="shared" si="15"/>
        <v>13</v>
      </c>
      <c r="E96" s="7"/>
      <c r="G96" s="108">
        <f>AVERAGE(G85,G88,G91)</f>
        <v>90.245500000000007</v>
      </c>
      <c r="H96" s="108">
        <f>AVERAGE(H85,H88,H91)</f>
        <v>60.163666666666671</v>
      </c>
      <c r="I96" s="108"/>
      <c r="J96" s="108">
        <f>AVERAGE(J85,J88,J91)</f>
        <v>2.0378691919191922</v>
      </c>
      <c r="K96" s="17"/>
    </row>
    <row r="97" spans="1:11" x14ac:dyDescent="0.2">
      <c r="B97" s="88" t="s">
        <v>7</v>
      </c>
      <c r="C97" s="14">
        <f t="shared" si="15"/>
        <v>13</v>
      </c>
      <c r="E97" s="7"/>
      <c r="G97" s="108">
        <f>STDEV(G85,G88,G91)/SQRT(COUNT(G85,G88,G91))</f>
        <v>38.112499999999983</v>
      </c>
      <c r="H97" s="108">
        <f>STDEV(H85,H88,H91)/SQRT(COUNT(H85,H88,H91))</f>
        <v>37.270688869107019</v>
      </c>
      <c r="I97" s="108"/>
      <c r="J97" s="108">
        <f>STDEV(J85,J88,J91)/SQRT(COUNT(J85,J88,J91))</f>
        <v>0.87935808080808064</v>
      </c>
      <c r="K97" s="17"/>
    </row>
    <row r="98" spans="1:11" x14ac:dyDescent="0.2">
      <c r="C98" s="14">
        <f t="shared" si="15"/>
        <v>13</v>
      </c>
      <c r="E98" s="7"/>
      <c r="G98" s="109"/>
      <c r="H98" s="109"/>
      <c r="I98" s="109"/>
      <c r="J98" s="109"/>
      <c r="K98" s="17"/>
    </row>
    <row r="99" spans="1:11" x14ac:dyDescent="0.2">
      <c r="B99" s="88" t="s">
        <v>13</v>
      </c>
      <c r="C99" s="14">
        <f>C90</f>
        <v>13</v>
      </c>
      <c r="E99" s="7"/>
      <c r="G99" s="108">
        <f>AVERAGE(G86,G89,G92)</f>
        <v>7.7662499999999994</v>
      </c>
      <c r="H99" s="108">
        <f>AVERAGE(H86,H89,H92)</f>
        <v>5.1774999999999993</v>
      </c>
      <c r="I99" s="108"/>
      <c r="J99" s="108">
        <f>AVERAGE(J86,J89,J92)</f>
        <v>0.17497563131313132</v>
      </c>
      <c r="K99" s="17"/>
    </row>
    <row r="100" spans="1:11" x14ac:dyDescent="0.2">
      <c r="B100" s="88" t="s">
        <v>7</v>
      </c>
      <c r="C100" s="14">
        <f>C91</f>
        <v>13</v>
      </c>
      <c r="E100" s="7"/>
      <c r="G100" s="108">
        <f>STDEV(G86,G89,G92)/SQRT(COUNT(G86,G89,G92))</f>
        <v>1.707249999999999</v>
      </c>
      <c r="H100" s="108">
        <f>STDEV(H86,H89,H92)/SQRT(COUNT(H86,H89,H92))</f>
        <v>2.7700530831255441</v>
      </c>
      <c r="I100" s="108"/>
      <c r="J100" s="108">
        <f>STDEV(J86,J89,J92)/SQRT(COUNT(J86,J89,J92))</f>
        <v>4.0331186868686877E-2</v>
      </c>
      <c r="K100" s="17"/>
    </row>
    <row r="101" spans="1:11" ht="13.5" thickBot="1" x14ac:dyDescent="0.25">
      <c r="A101" s="10"/>
      <c r="B101" s="89"/>
      <c r="C101" s="8">
        <f>C92</f>
        <v>13</v>
      </c>
      <c r="D101" s="15"/>
      <c r="E101" s="8"/>
      <c r="F101" s="22"/>
      <c r="G101" s="28"/>
      <c r="H101" s="28"/>
      <c r="I101" s="28"/>
      <c r="J101" s="28"/>
      <c r="K101" s="19"/>
    </row>
    <row r="102" spans="1:11" x14ac:dyDescent="0.2">
      <c r="A102" s="13">
        <v>40572</v>
      </c>
      <c r="B102" s="88">
        <v>93</v>
      </c>
      <c r="C102" s="14">
        <v>16</v>
      </c>
      <c r="D102" s="14">
        <v>380</v>
      </c>
      <c r="E102" s="94" t="s">
        <v>27</v>
      </c>
      <c r="F102" s="21">
        <v>76.623000000000005</v>
      </c>
      <c r="G102" s="27">
        <f>F102/2</f>
        <v>38.311500000000002</v>
      </c>
      <c r="H102" s="27">
        <f>G102</f>
        <v>38.311500000000002</v>
      </c>
      <c r="I102" s="27">
        <v>43</v>
      </c>
      <c r="J102" s="27">
        <f>H102/$I$102</f>
        <v>0.89096511627906982</v>
      </c>
    </row>
    <row r="103" spans="1:11" x14ac:dyDescent="0.2">
      <c r="A103" s="13">
        <v>40722</v>
      </c>
      <c r="B103" s="88">
        <v>93</v>
      </c>
      <c r="C103" s="14">
        <v>16</v>
      </c>
      <c r="D103" s="14">
        <v>380</v>
      </c>
      <c r="E103" s="7" t="s">
        <v>28</v>
      </c>
      <c r="F103" s="21">
        <v>19.884</v>
      </c>
      <c r="G103" s="27">
        <f>F103/2</f>
        <v>9.9420000000000002</v>
      </c>
      <c r="H103" s="27">
        <f t="shared" ref="H103:H110" si="16">G103</f>
        <v>9.9420000000000002</v>
      </c>
      <c r="J103" s="27">
        <f t="shared" ref="J103:J104" si="17">H103/$I$102</f>
        <v>0.2312093023255814</v>
      </c>
      <c r="K103" s="9"/>
    </row>
    <row r="104" spans="1:11" x14ac:dyDescent="0.2">
      <c r="B104" s="88">
        <v>93</v>
      </c>
      <c r="C104" s="14">
        <v>16</v>
      </c>
      <c r="D104" s="14">
        <v>380</v>
      </c>
      <c r="E104" s="7" t="s">
        <v>6</v>
      </c>
      <c r="F104" s="21" t="s">
        <v>12</v>
      </c>
      <c r="G104" s="27" t="s">
        <v>12</v>
      </c>
      <c r="H104" s="27">
        <v>0</v>
      </c>
      <c r="J104" s="27">
        <f t="shared" si="17"/>
        <v>0</v>
      </c>
      <c r="K104" s="4"/>
    </row>
    <row r="105" spans="1:11" x14ac:dyDescent="0.2">
      <c r="A105" s="99">
        <v>40716</v>
      </c>
      <c r="B105" s="92">
        <v>94</v>
      </c>
      <c r="C105" s="93">
        <v>16</v>
      </c>
      <c r="D105" s="93">
        <v>380</v>
      </c>
      <c r="E105" s="94" t="s">
        <v>27</v>
      </c>
      <c r="F105" s="95">
        <v>145.79900000000001</v>
      </c>
      <c r="G105" s="96">
        <f t="shared" ref="G105:G110" si="18">F105/2</f>
        <v>72.899500000000003</v>
      </c>
      <c r="H105" s="96">
        <f t="shared" si="16"/>
        <v>72.899500000000003</v>
      </c>
      <c r="I105" s="96">
        <v>43</v>
      </c>
      <c r="J105" s="96">
        <f>H105/$I$105</f>
        <v>1.6953372093023256</v>
      </c>
      <c r="K105" s="97"/>
    </row>
    <row r="106" spans="1:11" x14ac:dyDescent="0.2">
      <c r="C106" s="14">
        <v>16</v>
      </c>
      <c r="D106" s="14">
        <v>380</v>
      </c>
      <c r="E106" s="7" t="s">
        <v>28</v>
      </c>
      <c r="F106" s="21">
        <v>165.47800000000001</v>
      </c>
      <c r="G106" s="27">
        <f t="shared" si="18"/>
        <v>82.739000000000004</v>
      </c>
      <c r="H106" s="27">
        <f t="shared" si="16"/>
        <v>82.739000000000004</v>
      </c>
      <c r="J106" s="27">
        <f t="shared" ref="J106:J107" si="19">H106/$I$105</f>
        <v>1.9241627906976746</v>
      </c>
      <c r="K106" s="17"/>
    </row>
    <row r="107" spans="1:11" x14ac:dyDescent="0.2">
      <c r="C107" s="14">
        <v>16</v>
      </c>
      <c r="D107" s="14">
        <v>380</v>
      </c>
      <c r="E107" s="7" t="s">
        <v>6</v>
      </c>
      <c r="F107" s="21">
        <v>49.146000000000001</v>
      </c>
      <c r="G107" s="27">
        <f t="shared" si="18"/>
        <v>24.573</v>
      </c>
      <c r="H107" s="27">
        <f t="shared" si="16"/>
        <v>24.573</v>
      </c>
      <c r="J107" s="27">
        <f t="shared" si="19"/>
        <v>0.57146511627906982</v>
      </c>
      <c r="K107" s="17"/>
    </row>
    <row r="108" spans="1:11" x14ac:dyDescent="0.2">
      <c r="A108" s="99">
        <v>40721</v>
      </c>
      <c r="B108" s="92">
        <v>162</v>
      </c>
      <c r="C108" s="93">
        <v>16</v>
      </c>
      <c r="D108" s="93">
        <v>380</v>
      </c>
      <c r="E108" s="94" t="s">
        <v>27</v>
      </c>
      <c r="F108" s="95">
        <v>173.58600000000001</v>
      </c>
      <c r="G108" s="96">
        <f t="shared" si="18"/>
        <v>86.793000000000006</v>
      </c>
      <c r="H108" s="96">
        <f t="shared" si="16"/>
        <v>86.793000000000006</v>
      </c>
      <c r="I108" s="96">
        <v>45</v>
      </c>
      <c r="J108" s="96">
        <f>H108/$I$108</f>
        <v>1.9287333333333334</v>
      </c>
      <c r="K108" s="97"/>
    </row>
    <row r="109" spans="1:11" x14ac:dyDescent="0.2">
      <c r="C109" s="14">
        <v>16</v>
      </c>
      <c r="D109" s="14">
        <v>380</v>
      </c>
      <c r="E109" s="7" t="s">
        <v>28</v>
      </c>
      <c r="F109" s="21">
        <v>213.04599999999999</v>
      </c>
      <c r="G109" s="27">
        <f t="shared" si="18"/>
        <v>106.523</v>
      </c>
      <c r="H109" s="27">
        <f t="shared" si="16"/>
        <v>106.523</v>
      </c>
      <c r="J109" s="27">
        <f t="shared" ref="J109:J110" si="20">H109/$I$108</f>
        <v>2.3671777777777776</v>
      </c>
      <c r="K109" s="17"/>
    </row>
    <row r="110" spans="1:11" x14ac:dyDescent="0.2">
      <c r="C110" s="14">
        <v>16</v>
      </c>
      <c r="D110" s="14">
        <v>380</v>
      </c>
      <c r="E110" s="7" t="s">
        <v>6</v>
      </c>
      <c r="F110" s="21">
        <v>28.268999999999998</v>
      </c>
      <c r="G110" s="27">
        <f t="shared" si="18"/>
        <v>14.134499999999999</v>
      </c>
      <c r="H110" s="27">
        <f t="shared" si="16"/>
        <v>14.134499999999999</v>
      </c>
      <c r="J110" s="27">
        <f t="shared" si="20"/>
        <v>0.31409999999999999</v>
      </c>
      <c r="K110" s="17"/>
    </row>
    <row r="111" spans="1:11" x14ac:dyDescent="0.2">
      <c r="A111" s="91"/>
      <c r="B111" s="92" t="s">
        <v>34</v>
      </c>
      <c r="C111" s="93">
        <f>C102</f>
        <v>16</v>
      </c>
      <c r="D111" s="93"/>
      <c r="E111" s="94"/>
      <c r="F111" s="101"/>
      <c r="G111" s="107">
        <f>AVERAGE(G102,G105,G108)</f>
        <v>66.001333333333335</v>
      </c>
      <c r="H111" s="107">
        <f>AVERAGE(H102,H105,H108)</f>
        <v>66.001333333333335</v>
      </c>
      <c r="I111" s="107"/>
      <c r="J111" s="107">
        <f>AVERAGE(J102,J105,J108)</f>
        <v>1.5050118863049098</v>
      </c>
      <c r="K111" s="97"/>
    </row>
    <row r="112" spans="1:11" x14ac:dyDescent="0.2">
      <c r="B112" s="88" t="s">
        <v>7</v>
      </c>
      <c r="C112" s="14">
        <f t="shared" ref="C112:C119" si="21">C103</f>
        <v>16</v>
      </c>
      <c r="E112" s="7"/>
      <c r="F112" s="25"/>
      <c r="G112" s="108">
        <f>STDEV(G102,G105,G108)/SQRT(COUNT(G102,G105,G108))</f>
        <v>14.414142223100821</v>
      </c>
      <c r="H112" s="108">
        <f>STDEV(H102,H105,H108)/SQRT(COUNT(H102,H105,H108))</f>
        <v>14.414142223100821</v>
      </c>
      <c r="I112" s="108"/>
      <c r="J112" s="108">
        <f>STDEV(J102,J105,J108)/SQRT(COUNT(J102,J105,J108))</f>
        <v>0.31432918758977774</v>
      </c>
      <c r="K112" s="17"/>
    </row>
    <row r="113" spans="1:11" x14ac:dyDescent="0.2">
      <c r="C113" s="14">
        <f t="shared" si="21"/>
        <v>16</v>
      </c>
      <c r="E113" s="7"/>
      <c r="G113" s="109"/>
      <c r="H113" s="109"/>
      <c r="I113" s="109"/>
      <c r="J113" s="109"/>
      <c r="K113" s="17"/>
    </row>
    <row r="114" spans="1:11" x14ac:dyDescent="0.2">
      <c r="B114" s="88" t="s">
        <v>35</v>
      </c>
      <c r="C114" s="14">
        <f t="shared" si="21"/>
        <v>16</v>
      </c>
      <c r="E114" s="7"/>
      <c r="G114" s="108">
        <f>AVERAGE(G103,G106,G109)</f>
        <v>66.401333333333341</v>
      </c>
      <c r="H114" s="108">
        <f>AVERAGE(H103,H106,H109)</f>
        <v>66.401333333333341</v>
      </c>
      <c r="I114" s="108"/>
      <c r="J114" s="108">
        <f>AVERAGE(J103,J106,J109)</f>
        <v>1.5075166236003446</v>
      </c>
      <c r="K114" s="17"/>
    </row>
    <row r="115" spans="1:11" x14ac:dyDescent="0.2">
      <c r="B115" s="88" t="s">
        <v>7</v>
      </c>
      <c r="C115" s="14">
        <f t="shared" si="21"/>
        <v>16</v>
      </c>
      <c r="E115" s="7"/>
      <c r="G115" s="108">
        <f>STDEV(G103,G106,G109)/SQRT(COUNT(G103,G106,G109))</f>
        <v>29.052606907317468</v>
      </c>
      <c r="H115" s="108">
        <f>STDEV(H103,H106,H109)/SQRT(COUNT(H103,H106,H109))</f>
        <v>29.052606907317468</v>
      </c>
      <c r="I115" s="108"/>
      <c r="J115" s="108">
        <f>STDEV(J103,J106,J109)/SQRT(COUNT(J103,J106,J109))</f>
        <v>0.65084198119284076</v>
      </c>
      <c r="K115" s="17"/>
    </row>
    <row r="116" spans="1:11" x14ac:dyDescent="0.2">
      <c r="C116" s="14">
        <f t="shared" si="21"/>
        <v>16</v>
      </c>
      <c r="E116" s="7"/>
      <c r="G116" s="109"/>
      <c r="H116" s="109"/>
      <c r="I116" s="109"/>
      <c r="J116" s="109"/>
      <c r="K116" s="17"/>
    </row>
    <row r="117" spans="1:11" x14ac:dyDescent="0.2">
      <c r="B117" s="88" t="s">
        <v>13</v>
      </c>
      <c r="C117" s="14">
        <f t="shared" si="21"/>
        <v>16</v>
      </c>
      <c r="E117" s="7"/>
      <c r="G117" s="108">
        <f>AVERAGE(G104,G107,G110)</f>
        <v>19.353749999999998</v>
      </c>
      <c r="H117" s="108">
        <f>AVERAGE(H104,H107,H110)</f>
        <v>12.902499999999998</v>
      </c>
      <c r="I117" s="108"/>
      <c r="J117" s="108">
        <f>AVERAGE(J104,J107,J110)</f>
        <v>0.29518837209302329</v>
      </c>
      <c r="K117" s="17"/>
    </row>
    <row r="118" spans="1:11" x14ac:dyDescent="0.2">
      <c r="B118" s="88" t="s">
        <v>7</v>
      </c>
      <c r="C118" s="14">
        <f t="shared" si="21"/>
        <v>16</v>
      </c>
      <c r="E118" s="7"/>
      <c r="G118" s="108">
        <f>STDEV(G104,G107,G110)/SQRT(COUNT(G104,G107,G110))</f>
        <v>5.2192500000000059</v>
      </c>
      <c r="H118" s="108">
        <f>STDEV(H104,H107,H110)/SQRT(COUNT(H104,H107,H110))</f>
        <v>7.1203101582726038</v>
      </c>
      <c r="I118" s="108"/>
      <c r="J118" s="108">
        <f>STDEV(J104,J107,J110)/SQRT(COUNT(J104,J107,J110))</f>
        <v>0.16523854678769886</v>
      </c>
      <c r="K118" s="17"/>
    </row>
    <row r="119" spans="1:11" ht="13.5" thickBot="1" x14ac:dyDescent="0.25">
      <c r="A119" s="10"/>
      <c r="B119" s="89"/>
      <c r="C119" s="8">
        <f t="shared" si="21"/>
        <v>16</v>
      </c>
      <c r="D119" s="15"/>
      <c r="E119" s="8"/>
      <c r="F119" s="22"/>
      <c r="G119" s="28"/>
      <c r="H119" s="28"/>
      <c r="I119" s="28"/>
      <c r="J119" s="28"/>
      <c r="K119" s="19"/>
    </row>
    <row r="120" spans="1:11" x14ac:dyDescent="0.2">
      <c r="K120" s="17"/>
    </row>
    <row r="121" spans="1:11" x14ac:dyDescent="0.2">
      <c r="K121" s="17"/>
    </row>
    <row r="122" spans="1:11" x14ac:dyDescent="0.2">
      <c r="G122" s="128"/>
      <c r="H122" s="128"/>
      <c r="I122" s="128"/>
      <c r="J122" s="128"/>
      <c r="K122" s="17"/>
    </row>
    <row r="123" spans="1:11" x14ac:dyDescent="0.2">
      <c r="G123" s="128"/>
      <c r="H123" s="128"/>
      <c r="I123" s="128"/>
      <c r="J123" s="128"/>
      <c r="K123" s="17"/>
    </row>
    <row r="124" spans="1:11" x14ac:dyDescent="0.2">
      <c r="G124" s="128"/>
      <c r="H124" s="128"/>
      <c r="I124" s="128"/>
      <c r="J124" s="128"/>
      <c r="K124" s="17"/>
    </row>
    <row r="125" spans="1:11" x14ac:dyDescent="0.2">
      <c r="G125" s="128"/>
      <c r="H125" s="128"/>
      <c r="I125" s="128"/>
      <c r="J125" s="128"/>
      <c r="K125" s="17"/>
    </row>
    <row r="126" spans="1:11" x14ac:dyDescent="0.2">
      <c r="G126" s="128"/>
      <c r="H126" s="128"/>
      <c r="I126" s="128"/>
      <c r="J126" s="128"/>
      <c r="K126" s="17"/>
    </row>
    <row r="127" spans="1:11" x14ac:dyDescent="0.2">
      <c r="G127" s="128"/>
      <c r="H127" s="128"/>
      <c r="I127" s="128"/>
      <c r="J127" s="129"/>
      <c r="K127" s="17"/>
    </row>
    <row r="128" spans="1:11" x14ac:dyDescent="0.2">
      <c r="G128" s="128"/>
      <c r="H128" s="128"/>
      <c r="I128" s="128"/>
      <c r="J128" s="128"/>
      <c r="K128" s="17"/>
    </row>
    <row r="129" spans="7:10" x14ac:dyDescent="0.2">
      <c r="G129" s="128"/>
      <c r="H129" s="128"/>
      <c r="I129" s="128"/>
      <c r="J129" s="128"/>
    </row>
    <row r="130" spans="7:10" x14ac:dyDescent="0.2">
      <c r="G130" s="128"/>
      <c r="H130" s="128"/>
      <c r="I130" s="128"/>
      <c r="J130" s="128"/>
    </row>
  </sheetData>
  <mergeCells count="9">
    <mergeCell ref="K7:K8"/>
    <mergeCell ref="M7:O7"/>
    <mergeCell ref="F7:F8"/>
    <mergeCell ref="G7:G8"/>
    <mergeCell ref="A7:A8"/>
    <mergeCell ref="B7:B8"/>
    <mergeCell ref="C7:C8"/>
    <mergeCell ref="E7:E8"/>
    <mergeCell ref="D7:D8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7"/>
  </sheetPr>
  <dimension ref="A1:K122"/>
  <sheetViews>
    <sheetView zoomScale="85" zoomScaleNormal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H2" sqref="H2"/>
    </sheetView>
  </sheetViews>
  <sheetFormatPr baseColWidth="10" defaultColWidth="11.5703125" defaultRowHeight="12.75" x14ac:dyDescent="0.2"/>
  <cols>
    <col min="1" max="1" width="10.140625" style="2" bestFit="1" customWidth="1"/>
    <col min="2" max="2" width="21.5703125" style="79" bestFit="1" customWidth="1"/>
    <col min="3" max="3" width="8.7109375" style="14" bestFit="1" customWidth="1"/>
    <col min="4" max="4" width="6.7109375" style="2" bestFit="1" customWidth="1"/>
    <col min="5" max="5" width="11.5703125" style="2"/>
    <col min="6" max="10" width="11.5703125" style="21"/>
    <col min="11" max="16384" width="11.5703125" style="1"/>
  </cols>
  <sheetData>
    <row r="1" spans="1:11" s="3" customFormat="1" x14ac:dyDescent="0.2">
      <c r="B1" s="77"/>
      <c r="C1" s="16"/>
      <c r="F1" s="17"/>
      <c r="G1" s="17"/>
      <c r="H1" s="17"/>
      <c r="I1" s="17"/>
      <c r="J1" s="17"/>
    </row>
    <row r="2" spans="1:11" s="9" customFormat="1" ht="38.25" x14ac:dyDescent="0.2">
      <c r="A2" s="153" t="s">
        <v>0</v>
      </c>
      <c r="B2" s="155" t="s">
        <v>1</v>
      </c>
      <c r="C2" s="157" t="s">
        <v>4</v>
      </c>
      <c r="D2" s="157" t="s">
        <v>2</v>
      </c>
      <c r="E2" s="153" t="s">
        <v>3</v>
      </c>
      <c r="F2" s="151" t="s">
        <v>38</v>
      </c>
      <c r="G2" s="151" t="s">
        <v>5</v>
      </c>
      <c r="H2" s="130" t="s">
        <v>39</v>
      </c>
      <c r="I2" s="65"/>
      <c r="J2" s="65"/>
      <c r="K2" s="159"/>
    </row>
    <row r="3" spans="1:11" s="9" customFormat="1" ht="13.15" customHeight="1" x14ac:dyDescent="0.2">
      <c r="A3" s="154"/>
      <c r="B3" s="156"/>
      <c r="C3" s="158"/>
      <c r="D3" s="158"/>
      <c r="E3" s="154"/>
      <c r="F3" s="152"/>
      <c r="G3" s="152"/>
      <c r="H3" s="50"/>
      <c r="I3" s="66" t="s">
        <v>29</v>
      </c>
      <c r="J3" s="66" t="s">
        <v>30</v>
      </c>
      <c r="K3" s="160"/>
    </row>
    <row r="4" spans="1:11" x14ac:dyDescent="0.2">
      <c r="A4" s="13">
        <v>40572</v>
      </c>
      <c r="B4" s="79">
        <v>91</v>
      </c>
      <c r="C4" s="14">
        <v>2</v>
      </c>
      <c r="D4" s="2">
        <v>1120</v>
      </c>
      <c r="E4" s="94" t="s">
        <v>27</v>
      </c>
      <c r="F4" s="21">
        <v>31.545000000000002</v>
      </c>
      <c r="G4" s="21">
        <f>F4/2</f>
        <v>15.772500000000001</v>
      </c>
      <c r="H4" s="21">
        <f>G4</f>
        <v>15.772500000000001</v>
      </c>
      <c r="I4" s="21">
        <v>43</v>
      </c>
      <c r="J4" s="21">
        <f>H4/$I$4</f>
        <v>0.36680232558139536</v>
      </c>
    </row>
    <row r="5" spans="1:11" x14ac:dyDescent="0.2">
      <c r="B5" s="79">
        <v>91</v>
      </c>
      <c r="C5" s="14">
        <v>2</v>
      </c>
      <c r="D5" s="2">
        <v>1120</v>
      </c>
      <c r="E5" s="7" t="s">
        <v>28</v>
      </c>
      <c r="F5" s="21" t="s">
        <v>12</v>
      </c>
      <c r="G5" s="21" t="s">
        <v>12</v>
      </c>
      <c r="H5" s="21">
        <v>0</v>
      </c>
      <c r="J5" s="21">
        <f t="shared" ref="J5" si="0">H5/$I$4</f>
        <v>0</v>
      </c>
    </row>
    <row r="6" spans="1:11" x14ac:dyDescent="0.2">
      <c r="B6" s="79">
        <v>91</v>
      </c>
      <c r="C6" s="14">
        <v>2</v>
      </c>
      <c r="D6" s="2">
        <v>1120</v>
      </c>
      <c r="E6" s="7" t="s">
        <v>6</v>
      </c>
      <c r="G6" s="21" t="s">
        <v>16</v>
      </c>
    </row>
    <row r="7" spans="1:11" x14ac:dyDescent="0.2">
      <c r="A7" s="99">
        <v>40716</v>
      </c>
      <c r="B7" s="110">
        <v>92</v>
      </c>
      <c r="C7" s="93">
        <v>2</v>
      </c>
      <c r="D7" s="91">
        <v>1120</v>
      </c>
      <c r="E7" s="94" t="s">
        <v>27</v>
      </c>
      <c r="F7" s="95">
        <v>94.99</v>
      </c>
      <c r="G7" s="95">
        <f>F7/2</f>
        <v>47.494999999999997</v>
      </c>
      <c r="H7" s="95">
        <f>G7</f>
        <v>47.494999999999997</v>
      </c>
      <c r="I7" s="95">
        <v>43</v>
      </c>
      <c r="J7" s="95">
        <f>H7/$I$7</f>
        <v>1.1045348837209301</v>
      </c>
      <c r="K7" s="98"/>
    </row>
    <row r="8" spans="1:11" x14ac:dyDescent="0.2">
      <c r="B8" s="79">
        <v>92</v>
      </c>
      <c r="C8" s="14">
        <v>2</v>
      </c>
      <c r="D8" s="2">
        <v>1120</v>
      </c>
      <c r="E8" s="7" t="s">
        <v>28</v>
      </c>
      <c r="F8" s="21">
        <v>75.036000000000001</v>
      </c>
      <c r="G8" s="21">
        <f>F8/2</f>
        <v>37.518000000000001</v>
      </c>
      <c r="H8" s="21">
        <f>G8</f>
        <v>37.518000000000001</v>
      </c>
      <c r="J8" s="21">
        <f t="shared" ref="J8:J9" si="1">H8/$I$7</f>
        <v>0.87251162790697678</v>
      </c>
      <c r="K8" s="3"/>
    </row>
    <row r="9" spans="1:11" x14ac:dyDescent="0.2">
      <c r="C9" s="14">
        <v>2</v>
      </c>
      <c r="D9" s="2">
        <v>1120</v>
      </c>
      <c r="E9" s="7" t="s">
        <v>6</v>
      </c>
      <c r="F9" s="21" t="s">
        <v>12</v>
      </c>
      <c r="G9" s="21" t="str">
        <f>F9</f>
        <v>no growth detectable</v>
      </c>
      <c r="H9" s="21">
        <v>0</v>
      </c>
      <c r="J9" s="21">
        <f t="shared" si="1"/>
        <v>0</v>
      </c>
      <c r="K9" s="3"/>
    </row>
    <row r="10" spans="1:11" x14ac:dyDescent="0.2">
      <c r="A10" s="99">
        <v>40715</v>
      </c>
      <c r="B10" s="110">
        <v>144</v>
      </c>
      <c r="C10" s="93">
        <v>2</v>
      </c>
      <c r="D10" s="91">
        <v>1120</v>
      </c>
      <c r="E10" s="94" t="s">
        <v>27</v>
      </c>
      <c r="F10" s="95"/>
      <c r="G10" s="95">
        <v>54.883000000000003</v>
      </c>
      <c r="H10" s="95">
        <f>G10</f>
        <v>54.883000000000003</v>
      </c>
      <c r="I10" s="95">
        <v>45</v>
      </c>
      <c r="J10" s="95">
        <f>H10/$I$10</f>
        <v>1.2196222222222224</v>
      </c>
      <c r="K10" s="98"/>
    </row>
    <row r="11" spans="1:11" x14ac:dyDescent="0.2">
      <c r="C11" s="14">
        <v>2</v>
      </c>
      <c r="D11" s="2">
        <v>1120</v>
      </c>
      <c r="E11" s="7" t="s">
        <v>28</v>
      </c>
      <c r="F11" s="21">
        <v>117.72499999999999</v>
      </c>
      <c r="G11" s="21">
        <f>F11/2</f>
        <v>58.862499999999997</v>
      </c>
      <c r="H11" s="21">
        <f>G11</f>
        <v>58.862499999999997</v>
      </c>
      <c r="J11" s="21">
        <f t="shared" ref="J11:J12" si="2">H11/$I$10</f>
        <v>1.3080555555555555</v>
      </c>
      <c r="K11" s="3"/>
    </row>
    <row r="12" spans="1:11" x14ac:dyDescent="0.2">
      <c r="C12" s="14">
        <v>2</v>
      </c>
      <c r="D12" s="2">
        <v>1120</v>
      </c>
      <c r="E12" s="7" t="s">
        <v>6</v>
      </c>
      <c r="F12" s="21" t="s">
        <v>12</v>
      </c>
      <c r="G12" s="21" t="s">
        <v>12</v>
      </c>
      <c r="H12" s="21">
        <v>0</v>
      </c>
      <c r="J12" s="21">
        <f t="shared" si="2"/>
        <v>0</v>
      </c>
      <c r="K12" s="3"/>
    </row>
    <row r="13" spans="1:11" x14ac:dyDescent="0.2">
      <c r="A13" s="91"/>
      <c r="B13" s="92" t="s">
        <v>34</v>
      </c>
      <c r="C13" s="93">
        <f>C4</f>
        <v>2</v>
      </c>
      <c r="D13" s="93"/>
      <c r="E13" s="94"/>
      <c r="F13" s="112"/>
      <c r="G13" s="95">
        <f>AVERAGE(G4,G7,G10)</f>
        <v>39.383499999999998</v>
      </c>
      <c r="H13" s="95">
        <f>AVERAGE(H4,H7,H10)</f>
        <v>39.383499999999998</v>
      </c>
      <c r="I13" s="95"/>
      <c r="J13" s="95">
        <f>AVERAGE(J4,J7,J10)</f>
        <v>0.89698647717484936</v>
      </c>
      <c r="K13" s="97"/>
    </row>
    <row r="14" spans="1:11" x14ac:dyDescent="0.2">
      <c r="B14" s="88" t="s">
        <v>7</v>
      </c>
      <c r="C14" s="14">
        <f t="shared" ref="C14:C21" si="3">C5</f>
        <v>2</v>
      </c>
      <c r="D14" s="14"/>
      <c r="E14" s="7"/>
      <c r="F14" s="5"/>
      <c r="G14" s="21">
        <f>STDEV(G4,G7,G10)/SQRT(COUNT(G4,G7,G10))</f>
        <v>11.996598500547288</v>
      </c>
      <c r="H14" s="21">
        <f>STDEV(H4,H7,H10)/SQRT(COUNT(H4,H7,H10))</f>
        <v>11.996598500547288</v>
      </c>
      <c r="J14" s="21">
        <f>STDEV(J4,J7,J10)/SQRT(COUNT(J4,J7,J10))</f>
        <v>0.26716580358863329</v>
      </c>
      <c r="K14" s="17"/>
    </row>
    <row r="15" spans="1:11" x14ac:dyDescent="0.2">
      <c r="B15" s="88"/>
      <c r="C15" s="14">
        <f t="shared" si="3"/>
        <v>2</v>
      </c>
      <c r="D15" s="14"/>
      <c r="E15" s="7"/>
      <c r="F15" s="14"/>
      <c r="G15" s="27"/>
      <c r="H15" s="27"/>
      <c r="I15" s="27"/>
      <c r="J15" s="27"/>
      <c r="K15" s="17"/>
    </row>
    <row r="16" spans="1:11" x14ac:dyDescent="0.2">
      <c r="B16" s="88" t="s">
        <v>35</v>
      </c>
      <c r="C16" s="14">
        <f t="shared" si="3"/>
        <v>2</v>
      </c>
      <c r="D16" s="14"/>
      <c r="E16" s="7"/>
      <c r="F16" s="14"/>
      <c r="G16" s="21">
        <f>AVERAGE(G5,G8,G11)</f>
        <v>48.190249999999999</v>
      </c>
      <c r="H16" s="21">
        <f>AVERAGE(H5,H8,H11)</f>
        <v>32.12683333333333</v>
      </c>
      <c r="J16" s="21">
        <f>AVERAGE(J5,J8,J11)</f>
        <v>0.72685572782084407</v>
      </c>
      <c r="K16" s="17"/>
    </row>
    <row r="17" spans="1:11" x14ac:dyDescent="0.2">
      <c r="B17" s="88" t="s">
        <v>7</v>
      </c>
      <c r="C17" s="14">
        <f t="shared" si="3"/>
        <v>2</v>
      </c>
      <c r="D17" s="14"/>
      <c r="E17" s="7"/>
      <c r="F17" s="14"/>
      <c r="G17" s="21">
        <f>STDEV(G5,G8,G11)/SQRT(COUNT(G5,G8,G11))</f>
        <v>10.672250000000007</v>
      </c>
      <c r="H17" s="21">
        <f>STDEV(H5,H8,H11)/SQRT(COUNT(H5,H8,H11))</f>
        <v>17.204621327648503</v>
      </c>
      <c r="J17" s="21">
        <f>STDEV(J5,J8,J11)/SQRT(COUNT(J5,J8,J11))</f>
        <v>0.38456211679751834</v>
      </c>
      <c r="K17" s="17"/>
    </row>
    <row r="18" spans="1:11" x14ac:dyDescent="0.2">
      <c r="B18" s="88"/>
      <c r="C18" s="14">
        <f t="shared" si="3"/>
        <v>2</v>
      </c>
      <c r="D18" s="14"/>
      <c r="E18" s="7"/>
      <c r="F18" s="14"/>
      <c r="G18" s="27"/>
      <c r="H18" s="27"/>
      <c r="I18" s="27"/>
      <c r="J18" s="27"/>
      <c r="K18" s="17"/>
    </row>
    <row r="19" spans="1:11" x14ac:dyDescent="0.2">
      <c r="B19" s="88" t="s">
        <v>13</v>
      </c>
      <c r="C19" s="14">
        <f t="shared" si="3"/>
        <v>2</v>
      </c>
      <c r="D19" s="14"/>
      <c r="E19" s="7"/>
      <c r="F19" s="14"/>
      <c r="G19" s="21" t="e">
        <f>AVERAGE(G6,G9,G12)</f>
        <v>#DIV/0!</v>
      </c>
      <c r="H19" s="21">
        <f>AVERAGE(H6,H9,H12)</f>
        <v>0</v>
      </c>
      <c r="J19" s="21">
        <f>AVERAGE(J6,J9,J12)</f>
        <v>0</v>
      </c>
      <c r="K19" s="17"/>
    </row>
    <row r="20" spans="1:11" x14ac:dyDescent="0.2">
      <c r="B20" s="88" t="s">
        <v>7</v>
      </c>
      <c r="C20" s="14">
        <f t="shared" si="3"/>
        <v>2</v>
      </c>
      <c r="D20" s="14"/>
      <c r="E20" s="7"/>
      <c r="F20" s="14"/>
      <c r="G20" s="21" t="e">
        <f>STDEV(G6,G9,G12)/SQRT(COUNT(G6,G9,G12))</f>
        <v>#DIV/0!</v>
      </c>
      <c r="H20" s="21">
        <f>STDEV(H6,H9,H12)/SQRT(COUNT(H6,H9,H12))</f>
        <v>0</v>
      </c>
      <c r="J20" s="21">
        <f>STDEV(J6,J9,J12)/SQRT(COUNT(J6,J9,J12))</f>
        <v>0</v>
      </c>
      <c r="K20" s="17"/>
    </row>
    <row r="21" spans="1:11" ht="13.5" thickBot="1" x14ac:dyDescent="0.25">
      <c r="A21" s="10"/>
      <c r="B21" s="89"/>
      <c r="C21" s="8">
        <f t="shared" si="3"/>
        <v>2</v>
      </c>
      <c r="D21" s="15"/>
      <c r="E21" s="8"/>
      <c r="F21" s="15"/>
      <c r="G21" s="28"/>
      <c r="H21" s="28"/>
      <c r="I21" s="28"/>
      <c r="J21" s="28"/>
      <c r="K21" s="19"/>
    </row>
    <row r="22" spans="1:11" x14ac:dyDescent="0.2">
      <c r="A22" s="13">
        <v>40562</v>
      </c>
      <c r="B22" s="79">
        <v>77</v>
      </c>
      <c r="C22" s="14">
        <v>5</v>
      </c>
      <c r="D22" s="2">
        <v>1120</v>
      </c>
      <c r="E22" s="94" t="s">
        <v>27</v>
      </c>
      <c r="F22" s="21">
        <v>178.84100000000001</v>
      </c>
      <c r="G22" s="21">
        <f>F22/2</f>
        <v>89.420500000000004</v>
      </c>
      <c r="H22" s="21">
        <f>G22</f>
        <v>89.420500000000004</v>
      </c>
      <c r="I22" s="21">
        <v>41</v>
      </c>
      <c r="J22" s="21">
        <f>H22/$I$22</f>
        <v>2.1809878048780487</v>
      </c>
      <c r="K22" s="3"/>
    </row>
    <row r="23" spans="1:11" x14ac:dyDescent="0.2">
      <c r="C23" s="14">
        <v>5</v>
      </c>
      <c r="D23" s="2">
        <v>1120</v>
      </c>
      <c r="E23" s="7" t="s">
        <v>28</v>
      </c>
      <c r="F23" s="21">
        <v>219.22900000000001</v>
      </c>
      <c r="G23" s="21">
        <f>F23/2</f>
        <v>109.61450000000001</v>
      </c>
      <c r="H23" s="21">
        <f>G23</f>
        <v>109.61450000000001</v>
      </c>
      <c r="J23" s="21">
        <f t="shared" ref="J23:J24" si="4">H23/$I$22</f>
        <v>2.6735243902439025</v>
      </c>
      <c r="K23" s="3"/>
    </row>
    <row r="24" spans="1:11" x14ac:dyDescent="0.2">
      <c r="C24" s="14">
        <v>5</v>
      </c>
      <c r="D24" s="2">
        <v>1120</v>
      </c>
      <c r="E24" s="7" t="s">
        <v>6</v>
      </c>
      <c r="F24" s="21" t="s">
        <v>12</v>
      </c>
      <c r="G24" s="21" t="s">
        <v>12</v>
      </c>
      <c r="H24" s="21">
        <v>0</v>
      </c>
      <c r="J24" s="21">
        <f t="shared" si="4"/>
        <v>0</v>
      </c>
      <c r="K24" s="3"/>
    </row>
    <row r="25" spans="1:11" x14ac:dyDescent="0.2">
      <c r="A25" s="99">
        <v>40714</v>
      </c>
      <c r="B25" s="110">
        <v>123</v>
      </c>
      <c r="C25" s="93">
        <v>5</v>
      </c>
      <c r="D25" s="91">
        <v>1120</v>
      </c>
      <c r="E25" s="94" t="s">
        <v>27</v>
      </c>
      <c r="F25" s="95">
        <v>35.973999999999997</v>
      </c>
      <c r="G25" s="95">
        <f>F25/2</f>
        <v>17.986999999999998</v>
      </c>
      <c r="H25" s="95">
        <f>G25</f>
        <v>17.986999999999998</v>
      </c>
      <c r="I25" s="95">
        <v>44</v>
      </c>
      <c r="J25" s="95">
        <f>H25/$I$25</f>
        <v>0.40879545454545452</v>
      </c>
      <c r="K25" s="98"/>
    </row>
    <row r="26" spans="1:11" x14ac:dyDescent="0.2">
      <c r="C26" s="14">
        <v>5</v>
      </c>
      <c r="D26" s="2">
        <v>1120</v>
      </c>
      <c r="E26" s="7" t="s">
        <v>28</v>
      </c>
      <c r="F26" s="21">
        <v>26.241</v>
      </c>
      <c r="G26" s="21">
        <f>F26/2</f>
        <v>13.1205</v>
      </c>
      <c r="H26" s="21">
        <f>G26</f>
        <v>13.1205</v>
      </c>
      <c r="J26" s="21">
        <f t="shared" ref="J26:J27" si="5">H26/$I$25</f>
        <v>0.29819318181818183</v>
      </c>
      <c r="K26" s="3"/>
    </row>
    <row r="27" spans="1:11" x14ac:dyDescent="0.2">
      <c r="C27" s="14">
        <v>5</v>
      </c>
      <c r="D27" s="2">
        <v>1120</v>
      </c>
      <c r="E27" s="7" t="s">
        <v>6</v>
      </c>
      <c r="F27" s="21" t="s">
        <v>12</v>
      </c>
      <c r="G27" s="21" t="s">
        <v>12</v>
      </c>
      <c r="H27" s="21">
        <v>0</v>
      </c>
      <c r="J27" s="21">
        <f t="shared" si="5"/>
        <v>0</v>
      </c>
      <c r="K27" s="3"/>
    </row>
    <row r="28" spans="1:11" x14ac:dyDescent="0.2">
      <c r="A28" s="91"/>
      <c r="B28" s="110">
        <v>148</v>
      </c>
      <c r="C28" s="93">
        <v>5</v>
      </c>
      <c r="D28" s="91">
        <v>1120</v>
      </c>
      <c r="E28" s="94" t="s">
        <v>27</v>
      </c>
      <c r="F28" s="95">
        <v>54.957999999999998</v>
      </c>
      <c r="G28" s="95">
        <f>F28/2</f>
        <v>27.478999999999999</v>
      </c>
      <c r="H28" s="95">
        <f>G28</f>
        <v>27.478999999999999</v>
      </c>
      <c r="I28" s="95">
        <v>45</v>
      </c>
      <c r="J28" s="95">
        <f>H28/$I$28</f>
        <v>0.61064444444444443</v>
      </c>
      <c r="K28" s="98"/>
    </row>
    <row r="29" spans="1:11" x14ac:dyDescent="0.2">
      <c r="C29" s="14">
        <v>5</v>
      </c>
      <c r="D29" s="2">
        <v>1120</v>
      </c>
      <c r="E29" s="7" t="s">
        <v>28</v>
      </c>
      <c r="F29" s="21">
        <v>61.045999999999999</v>
      </c>
      <c r="G29" s="21">
        <f>F29/2</f>
        <v>30.523</v>
      </c>
      <c r="H29" s="21">
        <f>G29</f>
        <v>30.523</v>
      </c>
      <c r="J29" s="21">
        <f t="shared" ref="J29:J30" si="6">H29/$I$28</f>
        <v>0.67828888888888883</v>
      </c>
      <c r="K29" s="3"/>
    </row>
    <row r="30" spans="1:11" x14ac:dyDescent="0.2">
      <c r="C30" s="14">
        <v>5</v>
      </c>
      <c r="D30" s="2">
        <v>1120</v>
      </c>
      <c r="E30" s="7" t="s">
        <v>6</v>
      </c>
      <c r="F30" s="21" t="s">
        <v>12</v>
      </c>
      <c r="G30" s="21" t="s">
        <v>12</v>
      </c>
      <c r="H30" s="21">
        <v>0</v>
      </c>
      <c r="J30" s="21">
        <f t="shared" si="6"/>
        <v>0</v>
      </c>
      <c r="K30" s="3"/>
    </row>
    <row r="31" spans="1:11" x14ac:dyDescent="0.2">
      <c r="A31" s="91"/>
      <c r="B31" s="92" t="s">
        <v>34</v>
      </c>
      <c r="C31" s="93">
        <f>C28</f>
        <v>5</v>
      </c>
      <c r="D31" s="93"/>
      <c r="E31" s="94"/>
      <c r="F31" s="112"/>
      <c r="G31" s="95">
        <f>AVERAGE(G22,G25,G28)</f>
        <v>44.962166666666668</v>
      </c>
      <c r="H31" s="95">
        <f>AVERAGE(H22,H25,H28)</f>
        <v>44.962166666666668</v>
      </c>
      <c r="I31" s="95"/>
      <c r="J31" s="95">
        <f>AVERAGE(J22,J25,J28)</f>
        <v>1.0668092346226492</v>
      </c>
      <c r="K31" s="97"/>
    </row>
    <row r="32" spans="1:11" x14ac:dyDescent="0.2">
      <c r="B32" s="88" t="s">
        <v>7</v>
      </c>
      <c r="C32" s="14">
        <f>C29</f>
        <v>5</v>
      </c>
      <c r="D32" s="14"/>
      <c r="E32" s="7"/>
      <c r="F32" s="5"/>
      <c r="G32" s="21">
        <f>STDEV(G22,G25,G28)/SQRT(COUNT(G22,G25,G28))</f>
        <v>22.397411071247596</v>
      </c>
      <c r="H32" s="21">
        <f>STDEV(H22,H25,H28)/SQRT(COUNT(H22,H25,H28))</f>
        <v>22.397411071247596</v>
      </c>
      <c r="J32" s="21">
        <f>STDEV(J22,J25,J28)/SQRT(COUNT(J22,J25,J28))</f>
        <v>0.56012830925693113</v>
      </c>
      <c r="K32" s="17"/>
    </row>
    <row r="33" spans="1:11" x14ac:dyDescent="0.2">
      <c r="B33" s="88"/>
      <c r="C33" s="14">
        <f>C30</f>
        <v>5</v>
      </c>
      <c r="D33" s="14"/>
      <c r="E33" s="7"/>
      <c r="F33" s="14"/>
      <c r="G33" s="27"/>
      <c r="H33" s="27"/>
      <c r="I33" s="27"/>
      <c r="J33" s="27"/>
      <c r="K33" s="17"/>
    </row>
    <row r="34" spans="1:11" x14ac:dyDescent="0.2">
      <c r="B34" s="88" t="s">
        <v>35</v>
      </c>
      <c r="C34" s="14">
        <f t="shared" ref="C34:C39" si="7">C31</f>
        <v>5</v>
      </c>
      <c r="D34" s="14"/>
      <c r="E34" s="7"/>
      <c r="F34" s="14"/>
      <c r="G34" s="21">
        <f>AVERAGE(G23,G26,G29)</f>
        <v>51.086000000000006</v>
      </c>
      <c r="H34" s="21">
        <f>AVERAGE(H23,H26,H29)</f>
        <v>51.086000000000006</v>
      </c>
      <c r="J34" s="21">
        <f>AVERAGE(J23,J26,J29)</f>
        <v>1.2166688203169911</v>
      </c>
      <c r="K34" s="17"/>
    </row>
    <row r="35" spans="1:11" x14ac:dyDescent="0.2">
      <c r="B35" s="88" t="s">
        <v>7</v>
      </c>
      <c r="C35" s="14">
        <f t="shared" si="7"/>
        <v>5</v>
      </c>
      <c r="D35" s="14"/>
      <c r="E35" s="7"/>
      <c r="F35" s="14"/>
      <c r="G35" s="21">
        <f>STDEV(G23,G26,G29)/SQRT(COUNT(G23,G26,G29))</f>
        <v>29.69231514354065</v>
      </c>
      <c r="H35" s="21">
        <f>STDEV(H23,H26,H29)/SQRT(COUNT(H23,H26,H29))</f>
        <v>29.69231514354065</v>
      </c>
      <c r="J35" s="21">
        <f>STDEV(J23,J26,J29)/SQRT(COUNT(J23,J26,J29))</f>
        <v>0.73664539192967982</v>
      </c>
      <c r="K35" s="17"/>
    </row>
    <row r="36" spans="1:11" x14ac:dyDescent="0.2">
      <c r="B36" s="88"/>
      <c r="C36" s="14">
        <f t="shared" si="7"/>
        <v>5</v>
      </c>
      <c r="D36" s="14"/>
      <c r="E36" s="7"/>
      <c r="F36" s="14"/>
      <c r="G36" s="27"/>
      <c r="H36" s="27"/>
      <c r="I36" s="27"/>
      <c r="J36" s="27"/>
      <c r="K36" s="17"/>
    </row>
    <row r="37" spans="1:11" x14ac:dyDescent="0.2">
      <c r="B37" s="88" t="s">
        <v>13</v>
      </c>
      <c r="C37" s="14">
        <f t="shared" si="7"/>
        <v>5</v>
      </c>
      <c r="D37" s="14"/>
      <c r="E37" s="7"/>
      <c r="F37" s="14"/>
      <c r="G37" s="21" t="e">
        <f>AVERAGE(G24,G27,G30)</f>
        <v>#DIV/0!</v>
      </c>
      <c r="H37" s="21">
        <f>AVERAGE(H24,H27,H30)</f>
        <v>0</v>
      </c>
      <c r="J37" s="21">
        <f>AVERAGE(J24,J27,J30)</f>
        <v>0</v>
      </c>
      <c r="K37" s="17"/>
    </row>
    <row r="38" spans="1:11" x14ac:dyDescent="0.2">
      <c r="B38" s="88" t="s">
        <v>7</v>
      </c>
      <c r="C38" s="14">
        <f t="shared" si="7"/>
        <v>5</v>
      </c>
      <c r="D38" s="14"/>
      <c r="E38" s="7"/>
      <c r="F38" s="14"/>
      <c r="G38" s="21" t="e">
        <f>STDEV(G24,G27,G30)/SQRT(COUNT(G24,G27,G30))</f>
        <v>#DIV/0!</v>
      </c>
      <c r="H38" s="21">
        <f>STDEV(H24,H27,H30)/SQRT(COUNT(H24,H27,H30))</f>
        <v>0</v>
      </c>
      <c r="J38" s="21">
        <f>STDEV(J24,J27,J30)/SQRT(COUNT(J24,J27,J30))</f>
        <v>0</v>
      </c>
      <c r="K38" s="17"/>
    </row>
    <row r="39" spans="1:11" x14ac:dyDescent="0.2">
      <c r="B39" s="88"/>
      <c r="C39" s="7">
        <f t="shared" si="7"/>
        <v>5</v>
      </c>
      <c r="D39" s="14"/>
      <c r="E39" s="7"/>
      <c r="F39" s="14"/>
      <c r="G39" s="27"/>
      <c r="H39" s="27"/>
      <c r="I39" s="27"/>
      <c r="J39" s="27"/>
      <c r="K39" s="17"/>
    </row>
    <row r="40" spans="1:11" x14ac:dyDescent="0.2">
      <c r="A40" s="99">
        <v>40589</v>
      </c>
      <c r="B40" s="110">
        <v>108</v>
      </c>
      <c r="C40" s="93">
        <v>8</v>
      </c>
      <c r="D40" s="91">
        <v>1120</v>
      </c>
      <c r="E40" s="94" t="s">
        <v>27</v>
      </c>
      <c r="F40" s="95">
        <v>24.806000000000001</v>
      </c>
      <c r="G40" s="95">
        <f>F40/2</f>
        <v>12.403</v>
      </c>
      <c r="H40" s="95">
        <f>G40</f>
        <v>12.403</v>
      </c>
      <c r="I40" s="95">
        <v>43</v>
      </c>
      <c r="J40" s="95">
        <f>H40/$I$40</f>
        <v>0.28844186046511627</v>
      </c>
      <c r="K40" s="98"/>
    </row>
    <row r="41" spans="1:11" x14ac:dyDescent="0.2">
      <c r="C41" s="14">
        <v>8</v>
      </c>
      <c r="D41" s="2">
        <v>1120</v>
      </c>
      <c r="E41" s="7" t="s">
        <v>28</v>
      </c>
      <c r="F41" s="21">
        <v>9.2390000000000008</v>
      </c>
      <c r="G41" s="21">
        <f>F41/2</f>
        <v>4.6195000000000004</v>
      </c>
      <c r="H41" s="21">
        <f>G41</f>
        <v>4.6195000000000004</v>
      </c>
      <c r="J41" s="21">
        <f t="shared" ref="J41:J42" si="8">H41/$I$40</f>
        <v>0.10743023255813955</v>
      </c>
      <c r="K41" s="3"/>
    </row>
    <row r="42" spans="1:11" x14ac:dyDescent="0.2">
      <c r="C42" s="14">
        <v>8</v>
      </c>
      <c r="D42" s="2">
        <v>1120</v>
      </c>
      <c r="E42" s="7" t="s">
        <v>6</v>
      </c>
      <c r="F42" s="21" t="s">
        <v>12</v>
      </c>
      <c r="G42" s="21" t="s">
        <v>12</v>
      </c>
      <c r="H42" s="21">
        <v>0</v>
      </c>
      <c r="J42" s="21">
        <f t="shared" si="8"/>
        <v>0</v>
      </c>
      <c r="K42" s="3"/>
    </row>
    <row r="43" spans="1:11" x14ac:dyDescent="0.2">
      <c r="A43" s="99">
        <v>40721</v>
      </c>
      <c r="B43" s="110">
        <v>151</v>
      </c>
      <c r="C43" s="93">
        <v>8</v>
      </c>
      <c r="D43" s="91">
        <v>1120</v>
      </c>
      <c r="E43" s="94" t="s">
        <v>27</v>
      </c>
      <c r="F43" s="95">
        <v>69.289000000000001</v>
      </c>
      <c r="G43" s="95">
        <f>F43/2</f>
        <v>34.644500000000001</v>
      </c>
      <c r="H43" s="95">
        <f>G43</f>
        <v>34.644500000000001</v>
      </c>
      <c r="I43" s="95">
        <v>45</v>
      </c>
      <c r="J43" s="95">
        <f>H43/$I$43</f>
        <v>0.76987777777777777</v>
      </c>
      <c r="K43" s="98"/>
    </row>
    <row r="44" spans="1:11" x14ac:dyDescent="0.2">
      <c r="C44" s="14">
        <v>8</v>
      </c>
      <c r="D44" s="2">
        <v>1120</v>
      </c>
      <c r="E44" s="7" t="s">
        <v>28</v>
      </c>
      <c r="F44" s="21">
        <v>86.786000000000001</v>
      </c>
      <c r="G44" s="21">
        <f>F44/2</f>
        <v>43.393000000000001</v>
      </c>
      <c r="H44" s="21">
        <f>G44</f>
        <v>43.393000000000001</v>
      </c>
      <c r="J44" s="21">
        <f t="shared" ref="J44:J45" si="9">H44/$I$43</f>
        <v>0.96428888888888886</v>
      </c>
      <c r="K44" s="3"/>
    </row>
    <row r="45" spans="1:11" x14ac:dyDescent="0.2">
      <c r="C45" s="14">
        <v>8</v>
      </c>
      <c r="D45" s="2">
        <v>1120</v>
      </c>
      <c r="E45" s="7" t="s">
        <v>6</v>
      </c>
      <c r="F45" s="21" t="s">
        <v>16</v>
      </c>
      <c r="G45" s="21" t="str">
        <f>F45</f>
        <v>no fluorescence</v>
      </c>
      <c r="J45" s="21">
        <f t="shared" si="9"/>
        <v>0</v>
      </c>
      <c r="K45" s="3"/>
    </row>
    <row r="46" spans="1:11" x14ac:dyDescent="0.2">
      <c r="A46" s="99">
        <v>40721</v>
      </c>
      <c r="B46" s="110">
        <v>152</v>
      </c>
      <c r="C46" s="93">
        <v>8</v>
      </c>
      <c r="D46" s="91">
        <v>1120</v>
      </c>
      <c r="E46" s="94" t="s">
        <v>27</v>
      </c>
      <c r="F46" s="95"/>
      <c r="G46" s="95">
        <v>38.701000000000001</v>
      </c>
      <c r="H46" s="95">
        <f>G46</f>
        <v>38.701000000000001</v>
      </c>
      <c r="I46" s="95">
        <v>45</v>
      </c>
      <c r="J46" s="95">
        <f>H46/$I$46</f>
        <v>0.86002222222222224</v>
      </c>
      <c r="K46" s="98"/>
    </row>
    <row r="47" spans="1:11" x14ac:dyDescent="0.2">
      <c r="C47" s="14">
        <v>8</v>
      </c>
      <c r="D47" s="2">
        <v>1120</v>
      </c>
      <c r="E47" s="7" t="s">
        <v>28</v>
      </c>
      <c r="G47" s="21">
        <v>37.231999999999999</v>
      </c>
      <c r="H47" s="21">
        <f>G47</f>
        <v>37.231999999999999</v>
      </c>
      <c r="J47" s="21">
        <f t="shared" ref="J47:J48" si="10">H47/$I$46</f>
        <v>0.82737777777777777</v>
      </c>
      <c r="K47" s="3"/>
    </row>
    <row r="48" spans="1:11" x14ac:dyDescent="0.2">
      <c r="C48" s="14">
        <v>8</v>
      </c>
      <c r="D48" s="2">
        <v>1120</v>
      </c>
      <c r="E48" s="7" t="s">
        <v>6</v>
      </c>
      <c r="F48" s="21" t="s">
        <v>12</v>
      </c>
      <c r="G48" s="21" t="str">
        <f>F48</f>
        <v>no growth detectable</v>
      </c>
      <c r="H48" s="21">
        <v>0</v>
      </c>
      <c r="J48" s="21">
        <f t="shared" si="10"/>
        <v>0</v>
      </c>
      <c r="K48" s="3"/>
    </row>
    <row r="49" spans="1:11" x14ac:dyDescent="0.2">
      <c r="A49" s="91"/>
      <c r="B49" s="92" t="s">
        <v>34</v>
      </c>
      <c r="C49" s="93">
        <f>C46</f>
        <v>8</v>
      </c>
      <c r="D49" s="93"/>
      <c r="E49" s="94"/>
      <c r="F49" s="112"/>
      <c r="G49" s="95">
        <f>AVERAGE(G40,G43,G46)</f>
        <v>28.582833333333337</v>
      </c>
      <c r="H49" s="95">
        <f>AVERAGE(H40,H43,H46)</f>
        <v>28.582833333333337</v>
      </c>
      <c r="I49" s="95"/>
      <c r="J49" s="95">
        <f>AVERAGE(J40,J43,J46)</f>
        <v>0.63944728682170549</v>
      </c>
      <c r="K49" s="97"/>
    </row>
    <row r="50" spans="1:11" x14ac:dyDescent="0.2">
      <c r="B50" s="88" t="s">
        <v>7</v>
      </c>
      <c r="C50" s="14">
        <f>C47</f>
        <v>8</v>
      </c>
      <c r="D50" s="14"/>
      <c r="E50" s="7"/>
      <c r="F50" s="5"/>
      <c r="G50" s="21">
        <f>STDEV(G40,G43,G46)/SQRT(COUNT(G40,G43,G46))</f>
        <v>8.1742288746061202</v>
      </c>
      <c r="H50" s="21">
        <f>STDEV(H40,H43,H46)/SQRT(COUNT(H40,H43,H46))</f>
        <v>8.1742288746061202</v>
      </c>
      <c r="J50" s="21">
        <f>STDEV(J40,J43,J46)/SQRT(COUNT(J40,J43,J46))</f>
        <v>0.17742144948763247</v>
      </c>
      <c r="K50" s="17"/>
    </row>
    <row r="51" spans="1:11" x14ac:dyDescent="0.2">
      <c r="B51" s="88"/>
      <c r="C51" s="14">
        <f>C48</f>
        <v>8</v>
      </c>
      <c r="D51" s="14"/>
      <c r="E51" s="7"/>
      <c r="F51" s="14"/>
      <c r="G51" s="27"/>
      <c r="H51" s="27"/>
      <c r="I51" s="27"/>
      <c r="J51" s="27"/>
      <c r="K51" s="17"/>
    </row>
    <row r="52" spans="1:11" x14ac:dyDescent="0.2">
      <c r="B52" s="88" t="s">
        <v>35</v>
      </c>
      <c r="C52" s="14">
        <f t="shared" ref="C52:C57" si="11">C49</f>
        <v>8</v>
      </c>
      <c r="D52" s="14"/>
      <c r="E52" s="7"/>
      <c r="F52" s="14"/>
      <c r="G52" s="21">
        <f>AVERAGE(G41,G44,G47)</f>
        <v>28.414833333333334</v>
      </c>
      <c r="H52" s="21">
        <f>AVERAGE(H41,H44,H47)</f>
        <v>28.414833333333334</v>
      </c>
      <c r="J52" s="21">
        <f>AVERAGE(J41,J44,J47)</f>
        <v>0.63303229974160202</v>
      </c>
      <c r="K52" s="17"/>
    </row>
    <row r="53" spans="1:11" x14ac:dyDescent="0.2">
      <c r="B53" s="88" t="s">
        <v>7</v>
      </c>
      <c r="C53" s="14">
        <f t="shared" si="11"/>
        <v>8</v>
      </c>
      <c r="D53" s="14"/>
      <c r="E53" s="7"/>
      <c r="F53" s="14"/>
      <c r="G53" s="21">
        <f>STDEV(G41,G44,G47)/SQRT(COUNT(G41,G44,G47))</f>
        <v>12.02986418021602</v>
      </c>
      <c r="H53" s="21">
        <f>STDEV(H41,H44,H47)/SQRT(COUNT(H41,H44,H47))</f>
        <v>12.02986418021602</v>
      </c>
      <c r="J53" s="21">
        <f>STDEV(J41,J44,J47)/SQRT(COUNT(J41,J44,J47))</f>
        <v>0.26575635010103177</v>
      </c>
      <c r="K53" s="17"/>
    </row>
    <row r="54" spans="1:11" x14ac:dyDescent="0.2">
      <c r="B54" s="88"/>
      <c r="C54" s="14">
        <f t="shared" si="11"/>
        <v>8</v>
      </c>
      <c r="D54" s="14"/>
      <c r="E54" s="7"/>
      <c r="F54" s="14"/>
      <c r="G54" s="27"/>
      <c r="H54" s="27"/>
      <c r="I54" s="27"/>
      <c r="J54" s="27"/>
      <c r="K54" s="17"/>
    </row>
    <row r="55" spans="1:11" x14ac:dyDescent="0.2">
      <c r="B55" s="88" t="s">
        <v>13</v>
      </c>
      <c r="C55" s="14">
        <f t="shared" si="11"/>
        <v>8</v>
      </c>
      <c r="D55" s="14"/>
      <c r="E55" s="7"/>
      <c r="F55" s="14"/>
      <c r="G55" s="21" t="e">
        <f>AVERAGE(G42,G45,G48)</f>
        <v>#DIV/0!</v>
      </c>
      <c r="H55" s="21">
        <f>AVERAGE(H42,H45,H48)</f>
        <v>0</v>
      </c>
      <c r="J55" s="21">
        <f>AVERAGE(J42,J45,J48)</f>
        <v>0</v>
      </c>
      <c r="K55" s="17"/>
    </row>
    <row r="56" spans="1:11" x14ac:dyDescent="0.2">
      <c r="B56" s="88" t="s">
        <v>7</v>
      </c>
      <c r="C56" s="14">
        <f t="shared" si="11"/>
        <v>8</v>
      </c>
      <c r="D56" s="14"/>
      <c r="E56" s="7"/>
      <c r="F56" s="14"/>
      <c r="G56" s="21" t="e">
        <f>STDEV(G42,G45,G48)/SQRT(COUNT(G42,G45,G48))</f>
        <v>#DIV/0!</v>
      </c>
      <c r="H56" s="21">
        <f>STDEV(H42,H45,H48)/SQRT(COUNT(H42,H45,H48))</f>
        <v>0</v>
      </c>
      <c r="J56" s="21">
        <f>STDEV(J42,J45,J48)/SQRT(COUNT(J42,J45,J48))</f>
        <v>0</v>
      </c>
      <c r="K56" s="17"/>
    </row>
    <row r="57" spans="1:11" x14ac:dyDescent="0.2">
      <c r="B57" s="88"/>
      <c r="C57" s="7">
        <f t="shared" si="11"/>
        <v>8</v>
      </c>
      <c r="D57" s="14"/>
      <c r="E57" s="7"/>
      <c r="F57" s="14"/>
      <c r="G57" s="27"/>
      <c r="H57" s="27"/>
      <c r="I57" s="27"/>
      <c r="J57" s="27"/>
      <c r="K57" s="17"/>
    </row>
    <row r="58" spans="1:11" x14ac:dyDescent="0.2">
      <c r="A58" s="99">
        <v>40562</v>
      </c>
      <c r="B58" s="110">
        <v>86</v>
      </c>
      <c r="C58" s="93">
        <v>11</v>
      </c>
      <c r="D58" s="91">
        <v>1120</v>
      </c>
      <c r="E58" s="94" t="s">
        <v>27</v>
      </c>
      <c r="F58" s="95">
        <v>17.658999999999999</v>
      </c>
      <c r="G58" s="95">
        <f>F58/2</f>
        <v>8.8294999999999995</v>
      </c>
      <c r="H58" s="95">
        <f>G58</f>
        <v>8.8294999999999995</v>
      </c>
      <c r="I58" s="95">
        <v>42</v>
      </c>
      <c r="J58" s="95">
        <f>H58/$I$58</f>
        <v>0.21022619047619046</v>
      </c>
      <c r="K58" s="98"/>
    </row>
    <row r="59" spans="1:11" x14ac:dyDescent="0.2">
      <c r="A59" s="13">
        <v>40722</v>
      </c>
      <c r="C59" s="14">
        <v>11</v>
      </c>
      <c r="D59" s="2">
        <v>1120</v>
      </c>
      <c r="E59" s="7" t="s">
        <v>28</v>
      </c>
      <c r="F59" s="21">
        <v>13.414999999999999</v>
      </c>
      <c r="G59" s="21">
        <f>F59/2</f>
        <v>6.7074999999999996</v>
      </c>
      <c r="H59" s="21">
        <f>G59</f>
        <v>6.7074999999999996</v>
      </c>
      <c r="J59" s="21">
        <f t="shared" ref="J59:J60" si="12">H59/$I$58</f>
        <v>0.15970238095238093</v>
      </c>
      <c r="K59" s="3"/>
    </row>
    <row r="60" spans="1:11" x14ac:dyDescent="0.2">
      <c r="C60" s="14">
        <v>11</v>
      </c>
      <c r="D60" s="2">
        <v>1120</v>
      </c>
      <c r="E60" s="7" t="s">
        <v>6</v>
      </c>
      <c r="F60" s="21" t="s">
        <v>12</v>
      </c>
      <c r="G60" s="21" t="s">
        <v>12</v>
      </c>
      <c r="H60" s="21">
        <v>0</v>
      </c>
      <c r="J60" s="21">
        <f t="shared" si="12"/>
        <v>0</v>
      </c>
      <c r="K60" s="3"/>
    </row>
    <row r="61" spans="1:11" x14ac:dyDescent="0.2">
      <c r="A61" s="99">
        <v>40714</v>
      </c>
      <c r="B61" s="110">
        <v>121</v>
      </c>
      <c r="C61" s="93">
        <v>11</v>
      </c>
      <c r="D61" s="91">
        <v>1120</v>
      </c>
      <c r="E61" s="94" t="s">
        <v>27</v>
      </c>
      <c r="F61" s="95">
        <v>126.714</v>
      </c>
      <c r="G61" s="95">
        <f>F61/2</f>
        <v>63.356999999999999</v>
      </c>
      <c r="H61" s="95">
        <f>G61</f>
        <v>63.356999999999999</v>
      </c>
      <c r="I61" s="95">
        <v>44</v>
      </c>
      <c r="J61" s="95">
        <f>H61/$I$61</f>
        <v>1.4399318181818181</v>
      </c>
      <c r="K61" s="98"/>
    </row>
    <row r="62" spans="1:11" x14ac:dyDescent="0.2">
      <c r="C62" s="14">
        <v>11</v>
      </c>
      <c r="D62" s="2">
        <v>1120</v>
      </c>
      <c r="E62" s="7" t="s">
        <v>28</v>
      </c>
      <c r="F62" s="21">
        <v>115.658</v>
      </c>
      <c r="G62" s="21">
        <f>F62/2</f>
        <v>57.829000000000001</v>
      </c>
      <c r="H62" s="21">
        <f>G62</f>
        <v>57.829000000000001</v>
      </c>
      <c r="J62" s="21">
        <f t="shared" ref="J62:J63" si="13">H62/$I$61</f>
        <v>1.3142954545454546</v>
      </c>
      <c r="K62" s="3"/>
    </row>
    <row r="63" spans="1:11" x14ac:dyDescent="0.2">
      <c r="C63" s="14">
        <v>11</v>
      </c>
      <c r="D63" s="2">
        <v>1120</v>
      </c>
      <c r="E63" s="7" t="s">
        <v>6</v>
      </c>
      <c r="F63" s="21" t="s">
        <v>12</v>
      </c>
      <c r="G63" s="21" t="str">
        <f>F63</f>
        <v>no growth detectable</v>
      </c>
      <c r="H63" s="21">
        <v>0</v>
      </c>
      <c r="J63" s="21">
        <f t="shared" si="13"/>
        <v>0</v>
      </c>
      <c r="K63" s="3"/>
    </row>
    <row r="64" spans="1:11" x14ac:dyDescent="0.2">
      <c r="A64" s="99">
        <v>40721</v>
      </c>
      <c r="B64" s="110">
        <v>155</v>
      </c>
      <c r="C64" s="93">
        <v>11</v>
      </c>
      <c r="D64" s="91">
        <v>1120</v>
      </c>
      <c r="E64" s="94" t="s">
        <v>27</v>
      </c>
      <c r="F64" s="95"/>
      <c r="G64" s="95">
        <v>71.188000000000002</v>
      </c>
      <c r="H64" s="95">
        <f>G64</f>
        <v>71.188000000000002</v>
      </c>
      <c r="I64" s="95">
        <v>45</v>
      </c>
      <c r="J64" s="95">
        <f>H64/$I$64</f>
        <v>1.5819555555555556</v>
      </c>
      <c r="K64" s="98"/>
    </row>
    <row r="65" spans="1:11" x14ac:dyDescent="0.2">
      <c r="C65" s="14">
        <v>11</v>
      </c>
      <c r="D65" s="2">
        <v>1120</v>
      </c>
      <c r="E65" s="7" t="s">
        <v>28</v>
      </c>
      <c r="G65" s="21">
        <v>75.304000000000002</v>
      </c>
      <c r="H65" s="21">
        <f>G65</f>
        <v>75.304000000000002</v>
      </c>
      <c r="J65" s="21">
        <f t="shared" ref="J65:J66" si="14">H65/$I$64</f>
        <v>1.6734222222222224</v>
      </c>
      <c r="K65" s="3"/>
    </row>
    <row r="66" spans="1:11" x14ac:dyDescent="0.2">
      <c r="C66" s="14">
        <v>11</v>
      </c>
      <c r="D66" s="2">
        <v>1120</v>
      </c>
      <c r="E66" s="7" t="s">
        <v>6</v>
      </c>
      <c r="F66" s="21" t="s">
        <v>12</v>
      </c>
      <c r="G66" s="21" t="str">
        <f>F66</f>
        <v>no growth detectable</v>
      </c>
      <c r="H66" s="21">
        <v>0</v>
      </c>
      <c r="J66" s="21">
        <f t="shared" si="14"/>
        <v>0</v>
      </c>
      <c r="K66" s="3"/>
    </row>
    <row r="67" spans="1:11" x14ac:dyDescent="0.2">
      <c r="A67" s="91"/>
      <c r="B67" s="92" t="s">
        <v>34</v>
      </c>
      <c r="C67" s="93">
        <f t="shared" ref="C67:C72" si="15">C58</f>
        <v>11</v>
      </c>
      <c r="D67" s="93"/>
      <c r="E67" s="94"/>
      <c r="F67" s="112"/>
      <c r="G67" s="95">
        <f>AVERAGE(G58,G61,G64)</f>
        <v>47.791500000000006</v>
      </c>
      <c r="H67" s="95">
        <f>AVERAGE(H58,H61,H64)</f>
        <v>47.791500000000006</v>
      </c>
      <c r="I67" s="95"/>
      <c r="J67" s="95">
        <f>AVERAGE(J58,J61,J64)</f>
        <v>1.077371188071188</v>
      </c>
      <c r="K67" s="97"/>
    </row>
    <row r="68" spans="1:11" x14ac:dyDescent="0.2">
      <c r="B68" s="88" t="s">
        <v>7</v>
      </c>
      <c r="C68" s="14">
        <f t="shared" si="15"/>
        <v>11</v>
      </c>
      <c r="D68" s="14"/>
      <c r="E68" s="7"/>
      <c r="F68" s="5"/>
      <c r="G68" s="21">
        <f>STDEV(G58,G61,G64)/SQRT(COUNT(G58,G61,G64))</f>
        <v>19.611724582079297</v>
      </c>
      <c r="H68" s="21">
        <f>STDEV(H58,H61,H64)/SQRT(COUNT(H58,H61,H64))</f>
        <v>19.611724582079297</v>
      </c>
      <c r="J68" s="21">
        <f>STDEV(J58,J61,J64)/SQRT(COUNT(J58,J61,J64))</f>
        <v>0.4355066094542166</v>
      </c>
      <c r="K68" s="17"/>
    </row>
    <row r="69" spans="1:11" x14ac:dyDescent="0.2">
      <c r="B69" s="88"/>
      <c r="C69" s="14">
        <f t="shared" si="15"/>
        <v>11</v>
      </c>
      <c r="D69" s="14"/>
      <c r="E69" s="7"/>
      <c r="F69" s="14"/>
      <c r="G69" s="27"/>
      <c r="H69" s="27"/>
      <c r="I69" s="27"/>
      <c r="J69" s="27"/>
      <c r="K69" s="17"/>
    </row>
    <row r="70" spans="1:11" x14ac:dyDescent="0.2">
      <c r="B70" s="88" t="s">
        <v>35</v>
      </c>
      <c r="C70" s="14">
        <f t="shared" si="15"/>
        <v>11</v>
      </c>
      <c r="D70" s="14"/>
      <c r="E70" s="7"/>
      <c r="F70" s="14"/>
      <c r="G70" s="21">
        <f>AVERAGE(G59,G62,G65)</f>
        <v>46.613500000000009</v>
      </c>
      <c r="H70" s="21">
        <f>AVERAGE(H59,H62,H65)</f>
        <v>46.613500000000009</v>
      </c>
      <c r="J70" s="21">
        <f>AVERAGE(J59,J62,J65)</f>
        <v>1.0491400192400193</v>
      </c>
      <c r="K70" s="17"/>
    </row>
    <row r="71" spans="1:11" x14ac:dyDescent="0.2">
      <c r="B71" s="88" t="s">
        <v>7</v>
      </c>
      <c r="C71" s="14">
        <f t="shared" si="15"/>
        <v>11</v>
      </c>
      <c r="D71" s="14"/>
      <c r="E71" s="7"/>
      <c r="F71" s="14"/>
      <c r="G71" s="21">
        <f>STDEV(G59,G62,G65)/SQRT(COUNT(G59,G62,G65))</f>
        <v>20.580820628682414</v>
      </c>
      <c r="H71" s="21">
        <f>STDEV(H59,H62,H65)/SQRT(COUNT(H59,H62,H65))</f>
        <v>20.580820628682414</v>
      </c>
      <c r="J71" s="21">
        <f>STDEV(J59,J62,J65)/SQRT(COUNT(J59,J62,J65))</f>
        <v>0.45664263675858885</v>
      </c>
      <c r="K71" s="17"/>
    </row>
    <row r="72" spans="1:11" x14ac:dyDescent="0.2">
      <c r="B72" s="88"/>
      <c r="C72" s="14">
        <f t="shared" si="15"/>
        <v>11</v>
      </c>
      <c r="D72" s="14"/>
      <c r="E72" s="7"/>
      <c r="F72" s="14"/>
      <c r="G72" s="27"/>
      <c r="H72" s="27"/>
      <c r="I72" s="27"/>
      <c r="J72" s="27"/>
      <c r="K72" s="17"/>
    </row>
    <row r="73" spans="1:11" x14ac:dyDescent="0.2">
      <c r="B73" s="88" t="s">
        <v>13</v>
      </c>
      <c r="C73" s="14">
        <f>C64</f>
        <v>11</v>
      </c>
      <c r="D73" s="14"/>
      <c r="E73" s="7"/>
      <c r="F73" s="14"/>
      <c r="G73" s="21" t="e">
        <f>AVERAGE(G60,G63,G66)</f>
        <v>#DIV/0!</v>
      </c>
      <c r="H73" s="21">
        <f>AVERAGE(H60,H63,H66)</f>
        <v>0</v>
      </c>
      <c r="J73" s="21">
        <f>AVERAGE(J60,J63,J66)</f>
        <v>0</v>
      </c>
      <c r="K73" s="17"/>
    </row>
    <row r="74" spans="1:11" x14ac:dyDescent="0.2">
      <c r="B74" s="88" t="s">
        <v>7</v>
      </c>
      <c r="C74" s="14">
        <f>C65</f>
        <v>11</v>
      </c>
      <c r="D74" s="14"/>
      <c r="E74" s="7"/>
      <c r="F74" s="14"/>
      <c r="G74" s="21" t="e">
        <f>STDEV(G60,G63,G66)/SQRT(COUNT(G60,G63,G66))</f>
        <v>#DIV/0!</v>
      </c>
      <c r="H74" s="21">
        <f>STDEV(H60,H63,H66)/SQRT(COUNT(H60,H63,H66))</f>
        <v>0</v>
      </c>
      <c r="J74" s="21">
        <f>STDEV(J60,J63,J66)/SQRT(COUNT(J60,J63,J66))</f>
        <v>0</v>
      </c>
      <c r="K74" s="17"/>
    </row>
    <row r="75" spans="1:11" ht="13.5" thickBot="1" x14ac:dyDescent="0.25">
      <c r="A75" s="10"/>
      <c r="B75" s="89"/>
      <c r="C75" s="8">
        <f>C66</f>
        <v>11</v>
      </c>
      <c r="D75" s="15"/>
      <c r="E75" s="8"/>
      <c r="F75" s="15"/>
      <c r="G75" s="28"/>
      <c r="H75" s="28"/>
      <c r="I75" s="28"/>
      <c r="J75" s="28"/>
      <c r="K75" s="19"/>
    </row>
    <row r="76" spans="1:11" x14ac:dyDescent="0.2">
      <c r="A76" s="13">
        <v>40578</v>
      </c>
      <c r="B76" s="79">
        <v>97</v>
      </c>
      <c r="C76" s="14">
        <v>14</v>
      </c>
      <c r="D76" s="2">
        <v>1120</v>
      </c>
      <c r="E76" s="94" t="s">
        <v>27</v>
      </c>
      <c r="F76" s="21">
        <v>141.227</v>
      </c>
      <c r="G76" s="21">
        <f>F76/2</f>
        <v>70.613500000000002</v>
      </c>
      <c r="H76" s="21">
        <f>G76</f>
        <v>70.613500000000002</v>
      </c>
      <c r="I76" s="21">
        <v>43</v>
      </c>
      <c r="J76" s="21">
        <f>H76/$I$76</f>
        <v>1.6421744186046512</v>
      </c>
    </row>
    <row r="77" spans="1:11" x14ac:dyDescent="0.2">
      <c r="C77" s="14">
        <v>14</v>
      </c>
      <c r="D77" s="2">
        <v>1120</v>
      </c>
      <c r="E77" s="7" t="s">
        <v>28</v>
      </c>
      <c r="F77" s="21">
        <v>133.65100000000001</v>
      </c>
      <c r="G77" s="21">
        <f>F77/2</f>
        <v>66.825500000000005</v>
      </c>
      <c r="H77" s="21">
        <f>G77</f>
        <v>66.825500000000005</v>
      </c>
      <c r="J77" s="21">
        <f t="shared" ref="J77:J78" si="16">H77/$I$76</f>
        <v>1.5540813953488373</v>
      </c>
    </row>
    <row r="78" spans="1:11" x14ac:dyDescent="0.2">
      <c r="C78" s="14">
        <v>14</v>
      </c>
      <c r="D78" s="2">
        <v>1120</v>
      </c>
      <c r="E78" s="7" t="s">
        <v>6</v>
      </c>
      <c r="F78" s="21">
        <v>10.170999999999999</v>
      </c>
      <c r="G78" s="21">
        <f>F78/2</f>
        <v>5.0854999999999997</v>
      </c>
      <c r="H78" s="21">
        <f>G78</f>
        <v>5.0854999999999997</v>
      </c>
      <c r="J78" s="21">
        <f t="shared" si="16"/>
        <v>0.1182674418604651</v>
      </c>
    </row>
    <row r="79" spans="1:11" x14ac:dyDescent="0.2">
      <c r="A79" s="99">
        <v>40721</v>
      </c>
      <c r="B79" s="110">
        <v>156</v>
      </c>
      <c r="C79" s="93">
        <v>14</v>
      </c>
      <c r="D79" s="91">
        <v>1120</v>
      </c>
      <c r="E79" s="94" t="s">
        <v>27</v>
      </c>
      <c r="F79" s="95">
        <v>67.587000000000003</v>
      </c>
      <c r="G79" s="95">
        <f>F79/2</f>
        <v>33.793500000000002</v>
      </c>
      <c r="H79" s="95">
        <f>G79</f>
        <v>33.793500000000002</v>
      </c>
      <c r="I79" s="95">
        <v>45</v>
      </c>
      <c r="J79" s="95">
        <f>H79/$I$79</f>
        <v>0.75096666666666667</v>
      </c>
      <c r="K79" s="98"/>
    </row>
    <row r="80" spans="1:11" x14ac:dyDescent="0.2">
      <c r="C80" s="14">
        <v>14</v>
      </c>
      <c r="D80" s="2">
        <v>1120</v>
      </c>
      <c r="E80" s="7" t="s">
        <v>28</v>
      </c>
      <c r="F80" s="21">
        <v>52.468000000000004</v>
      </c>
      <c r="G80" s="21">
        <f>F80/2</f>
        <v>26.234000000000002</v>
      </c>
      <c r="H80" s="21">
        <f>G80</f>
        <v>26.234000000000002</v>
      </c>
      <c r="J80" s="21">
        <f t="shared" ref="J80:J81" si="17">H80/$I$79</f>
        <v>0.58297777777777782</v>
      </c>
      <c r="K80" s="3"/>
    </row>
    <row r="81" spans="1:11" x14ac:dyDescent="0.2">
      <c r="C81" s="14">
        <v>14</v>
      </c>
      <c r="D81" s="2">
        <v>1120</v>
      </c>
      <c r="E81" s="7" t="s">
        <v>6</v>
      </c>
      <c r="F81" s="21" t="s">
        <v>12</v>
      </c>
      <c r="G81" s="21" t="str">
        <f>F81</f>
        <v>no growth detectable</v>
      </c>
      <c r="H81" s="21">
        <v>0</v>
      </c>
      <c r="J81" s="21">
        <f t="shared" si="17"/>
        <v>0</v>
      </c>
      <c r="K81" s="3"/>
    </row>
    <row r="82" spans="1:11" x14ac:dyDescent="0.2">
      <c r="A82" s="91" t="s">
        <v>23</v>
      </c>
      <c r="B82" s="110">
        <v>158</v>
      </c>
      <c r="C82" s="93">
        <v>14</v>
      </c>
      <c r="D82" s="91">
        <v>1120</v>
      </c>
      <c r="E82" s="94" t="s">
        <v>27</v>
      </c>
      <c r="F82" s="95" t="s">
        <v>16</v>
      </c>
      <c r="G82" s="95" t="str">
        <f t="shared" ref="G82:G84" si="18">F82</f>
        <v>no fluorescence</v>
      </c>
      <c r="H82" s="95"/>
      <c r="I82" s="95">
        <v>45</v>
      </c>
      <c r="J82" s="95"/>
      <c r="K82" s="98"/>
    </row>
    <row r="83" spans="1:11" x14ac:dyDescent="0.2">
      <c r="C83" s="14">
        <v>14</v>
      </c>
      <c r="D83" s="2">
        <v>1120</v>
      </c>
      <c r="E83" s="7" t="s">
        <v>28</v>
      </c>
      <c r="F83" s="21" t="s">
        <v>16</v>
      </c>
      <c r="G83" s="21" t="str">
        <f t="shared" si="18"/>
        <v>no fluorescence</v>
      </c>
      <c r="K83" s="3"/>
    </row>
    <row r="84" spans="1:11" x14ac:dyDescent="0.2">
      <c r="C84" s="14">
        <v>14</v>
      </c>
      <c r="D84" s="2">
        <v>1120</v>
      </c>
      <c r="E84" s="7" t="s">
        <v>6</v>
      </c>
      <c r="F84" s="21" t="s">
        <v>16</v>
      </c>
      <c r="G84" s="21" t="str">
        <f t="shared" si="18"/>
        <v>no fluorescence</v>
      </c>
      <c r="K84" s="3"/>
    </row>
    <row r="85" spans="1:11" x14ac:dyDescent="0.2">
      <c r="A85" s="91"/>
      <c r="B85" s="92" t="s">
        <v>34</v>
      </c>
      <c r="C85" s="93">
        <f>C82</f>
        <v>14</v>
      </c>
      <c r="D85" s="93"/>
      <c r="E85" s="94"/>
      <c r="F85" s="112"/>
      <c r="G85" s="95">
        <f>AVERAGE(G76,G79,G82)</f>
        <v>52.203500000000005</v>
      </c>
      <c r="H85" s="95">
        <f>AVERAGE(H76,H79,H82)</f>
        <v>52.203500000000005</v>
      </c>
      <c r="I85" s="95"/>
      <c r="J85" s="95">
        <f>AVERAGE(J76,J79,J82)</f>
        <v>1.196570542635659</v>
      </c>
      <c r="K85" s="97"/>
    </row>
    <row r="86" spans="1:11" x14ac:dyDescent="0.2">
      <c r="B86" s="88" t="s">
        <v>7</v>
      </c>
      <c r="C86" s="14">
        <f>C83</f>
        <v>14</v>
      </c>
      <c r="D86" s="14"/>
      <c r="E86" s="7"/>
      <c r="F86" s="5"/>
      <c r="G86" s="21">
        <f>STDEV(G76,G79,G82)/SQRT(COUNT(G76,G79,G82))</f>
        <v>18.409999999999989</v>
      </c>
      <c r="H86" s="21">
        <f>STDEV(H76,H79,H82)/SQRT(COUNT(H76,H79,H82))</f>
        <v>18.409999999999989</v>
      </c>
      <c r="J86" s="21">
        <f>STDEV(J76,J79,J82)/SQRT(COUNT(J76,J79,J82))</f>
        <v>0.44560387596899204</v>
      </c>
      <c r="K86" s="17"/>
    </row>
    <row r="87" spans="1:11" x14ac:dyDescent="0.2">
      <c r="B87" s="88"/>
      <c r="C87" s="14">
        <f>C84</f>
        <v>14</v>
      </c>
      <c r="D87" s="14"/>
      <c r="E87" s="7"/>
      <c r="F87" s="14"/>
      <c r="G87" s="27"/>
      <c r="H87" s="27"/>
      <c r="I87" s="27"/>
      <c r="J87" s="27"/>
      <c r="K87" s="17"/>
    </row>
    <row r="88" spans="1:11" x14ac:dyDescent="0.2">
      <c r="B88" s="88" t="s">
        <v>35</v>
      </c>
      <c r="C88" s="14">
        <f t="shared" ref="C88:C93" si="19">C85</f>
        <v>14</v>
      </c>
      <c r="D88" s="14"/>
      <c r="E88" s="7"/>
      <c r="F88" s="14"/>
      <c r="G88" s="21">
        <f>AVERAGE(G77,G80,G83)</f>
        <v>46.529750000000007</v>
      </c>
      <c r="H88" s="21">
        <f>AVERAGE(H77,H80,H83)</f>
        <v>46.529750000000007</v>
      </c>
      <c r="J88" s="21">
        <f>AVERAGE(J77,J80,J83)</f>
        <v>1.0685295865633075</v>
      </c>
      <c r="K88" s="17"/>
    </row>
    <row r="89" spans="1:11" x14ac:dyDescent="0.2">
      <c r="B89" s="88" t="s">
        <v>7</v>
      </c>
      <c r="C89" s="14">
        <f t="shared" si="19"/>
        <v>14</v>
      </c>
      <c r="D89" s="14"/>
      <c r="E89" s="7"/>
      <c r="F89" s="14"/>
      <c r="G89" s="21">
        <f>STDEV(G77,G80,G83)/SQRT(COUNT(G77,G80,G83))</f>
        <v>20.295749999999991</v>
      </c>
      <c r="H89" s="21">
        <f>STDEV(H77,H80,H83)/SQRT(COUNT(H77,H80,H83))</f>
        <v>20.295749999999991</v>
      </c>
      <c r="J89" s="21">
        <f>STDEV(J77,J80,J83)/SQRT(COUNT(J77,J80,J83))</f>
        <v>0.48555180878552973</v>
      </c>
      <c r="K89" s="17"/>
    </row>
    <row r="90" spans="1:11" x14ac:dyDescent="0.2">
      <c r="B90" s="88"/>
      <c r="C90" s="14">
        <f t="shared" si="19"/>
        <v>14</v>
      </c>
      <c r="D90" s="14"/>
      <c r="E90" s="7"/>
      <c r="F90" s="14"/>
      <c r="G90" s="27"/>
      <c r="H90" s="27"/>
      <c r="I90" s="27"/>
      <c r="J90" s="27"/>
      <c r="K90" s="17"/>
    </row>
    <row r="91" spans="1:11" x14ac:dyDescent="0.2">
      <c r="B91" s="88" t="s">
        <v>13</v>
      </c>
      <c r="C91" s="14">
        <f t="shared" si="19"/>
        <v>14</v>
      </c>
      <c r="D91" s="14"/>
      <c r="E91" s="7"/>
      <c r="F91" s="14"/>
      <c r="G91" s="21">
        <f>AVERAGE(G78,G81,G84)</f>
        <v>5.0854999999999997</v>
      </c>
      <c r="H91" s="21">
        <f>AVERAGE(H78,H81,H84)</f>
        <v>2.5427499999999998</v>
      </c>
      <c r="J91" s="21">
        <f>AVERAGE(J78,J81,J84)</f>
        <v>5.9133720930232551E-2</v>
      </c>
      <c r="K91" s="17"/>
    </row>
    <row r="92" spans="1:11" x14ac:dyDescent="0.2">
      <c r="B92" s="88" t="s">
        <v>7</v>
      </c>
      <c r="C92" s="14">
        <f t="shared" si="19"/>
        <v>14</v>
      </c>
      <c r="D92" s="14"/>
      <c r="E92" s="7"/>
      <c r="F92" s="14"/>
      <c r="G92" s="21" t="e">
        <f>STDEV(G78,G81,G84)/SQRT(COUNT(G78,G81,G84))</f>
        <v>#DIV/0!</v>
      </c>
      <c r="H92" s="21">
        <f>STDEV(H78,H81,H84)/SQRT(COUNT(H78,H81,H84))</f>
        <v>2.5427499999999998</v>
      </c>
      <c r="J92" s="21">
        <f>STDEV(J78,J81,J84)/SQRT(COUNT(J78,J81,J84))</f>
        <v>5.9133720930232551E-2</v>
      </c>
      <c r="K92" s="17"/>
    </row>
    <row r="93" spans="1:11" x14ac:dyDescent="0.2">
      <c r="B93" s="88"/>
      <c r="C93" s="7">
        <f t="shared" si="19"/>
        <v>14</v>
      </c>
      <c r="D93" s="14"/>
      <c r="E93" s="7"/>
      <c r="F93" s="14"/>
      <c r="G93" s="27"/>
      <c r="H93" s="27"/>
      <c r="I93" s="27"/>
      <c r="J93" s="27"/>
      <c r="K93" s="17"/>
    </row>
    <row r="94" spans="1:11" x14ac:dyDescent="0.2">
      <c r="A94" s="99">
        <v>40562</v>
      </c>
      <c r="B94" s="110">
        <v>84</v>
      </c>
      <c r="C94" s="93">
        <v>17</v>
      </c>
      <c r="D94" s="91">
        <v>1120</v>
      </c>
      <c r="E94" s="94" t="s">
        <v>27</v>
      </c>
      <c r="F94" s="95">
        <v>96.974999999999994</v>
      </c>
      <c r="G94" s="95">
        <f>F94/2</f>
        <v>48.487499999999997</v>
      </c>
      <c r="H94" s="95">
        <f>G94</f>
        <v>48.487499999999997</v>
      </c>
      <c r="I94" s="95">
        <v>42</v>
      </c>
      <c r="J94" s="95">
        <f>H94/$I$94</f>
        <v>1.1544642857142857</v>
      </c>
      <c r="K94" s="98"/>
    </row>
    <row r="95" spans="1:11" x14ac:dyDescent="0.2">
      <c r="A95" s="13">
        <v>40722</v>
      </c>
      <c r="C95" s="14">
        <v>17</v>
      </c>
      <c r="D95" s="2">
        <v>1120</v>
      </c>
      <c r="E95" s="7" t="s">
        <v>28</v>
      </c>
      <c r="F95" s="21">
        <v>150.05600000000001</v>
      </c>
      <c r="G95" s="21">
        <f>F95/2</f>
        <v>75.028000000000006</v>
      </c>
      <c r="H95" s="21">
        <f>G95</f>
        <v>75.028000000000006</v>
      </c>
      <c r="J95" s="21">
        <f t="shared" ref="J95:J96" si="20">H95/$I$94</f>
        <v>1.7863809523809526</v>
      </c>
      <c r="K95" s="3"/>
    </row>
    <row r="96" spans="1:11" x14ac:dyDescent="0.2">
      <c r="C96" s="14">
        <v>17</v>
      </c>
      <c r="D96" s="2">
        <v>1120</v>
      </c>
      <c r="E96" s="7" t="s">
        <v>6</v>
      </c>
      <c r="F96" s="21" t="s">
        <v>12</v>
      </c>
      <c r="G96" s="21" t="str">
        <f>F96</f>
        <v>no growth detectable</v>
      </c>
      <c r="H96" s="21">
        <v>0</v>
      </c>
      <c r="J96" s="21">
        <f t="shared" si="20"/>
        <v>0</v>
      </c>
      <c r="K96" s="3"/>
    </row>
    <row r="97" spans="1:11" x14ac:dyDescent="0.2">
      <c r="A97" s="99">
        <v>40714</v>
      </c>
      <c r="B97" s="110">
        <v>116</v>
      </c>
      <c r="C97" s="93">
        <v>17</v>
      </c>
      <c r="D97" s="91">
        <v>1120</v>
      </c>
      <c r="E97" s="94" t="s">
        <v>27</v>
      </c>
      <c r="F97" s="95" t="s">
        <v>12</v>
      </c>
      <c r="G97" s="95" t="str">
        <f>F97</f>
        <v>no growth detectable</v>
      </c>
      <c r="H97" s="95">
        <v>0</v>
      </c>
      <c r="I97" s="95">
        <v>44</v>
      </c>
      <c r="J97" s="95">
        <f>H97/$I$97</f>
        <v>0</v>
      </c>
      <c r="K97" s="111"/>
    </row>
    <row r="98" spans="1:11" x14ac:dyDescent="0.2">
      <c r="C98" s="14">
        <v>17</v>
      </c>
      <c r="D98" s="2">
        <v>1120</v>
      </c>
      <c r="E98" s="7" t="s">
        <v>28</v>
      </c>
      <c r="F98" s="21">
        <v>29.818000000000001</v>
      </c>
      <c r="G98" s="21">
        <f>F98/2</f>
        <v>14.909000000000001</v>
      </c>
      <c r="H98" s="21">
        <f>G98</f>
        <v>14.909000000000001</v>
      </c>
      <c r="J98" s="21">
        <f t="shared" ref="J98:J99" si="21">H98/$I$97</f>
        <v>0.33884090909090908</v>
      </c>
      <c r="K98" s="3"/>
    </row>
    <row r="99" spans="1:11" x14ac:dyDescent="0.2">
      <c r="C99" s="14">
        <v>17</v>
      </c>
      <c r="D99" s="2">
        <v>1120</v>
      </c>
      <c r="E99" s="7" t="s">
        <v>6</v>
      </c>
      <c r="F99" s="21" t="s">
        <v>12</v>
      </c>
      <c r="G99" s="21" t="str">
        <f>F99</f>
        <v>no growth detectable</v>
      </c>
      <c r="H99" s="21">
        <v>0</v>
      </c>
      <c r="J99" s="21">
        <f t="shared" si="21"/>
        <v>0</v>
      </c>
      <c r="K99" s="3"/>
    </row>
    <row r="100" spans="1:11" x14ac:dyDescent="0.2">
      <c r="A100" s="99">
        <v>40721</v>
      </c>
      <c r="B100" s="110">
        <v>160</v>
      </c>
      <c r="C100" s="93">
        <v>17</v>
      </c>
      <c r="D100" s="91">
        <v>1120</v>
      </c>
      <c r="E100" s="94" t="s">
        <v>27</v>
      </c>
      <c r="F100" s="95" t="s">
        <v>12</v>
      </c>
      <c r="G100" s="95" t="str">
        <f>F100</f>
        <v>no growth detectable</v>
      </c>
      <c r="H100" s="95">
        <v>0</v>
      </c>
      <c r="I100" s="95">
        <v>45</v>
      </c>
      <c r="J100" s="95">
        <f>H100/$I$100</f>
        <v>0</v>
      </c>
      <c r="K100" s="98"/>
    </row>
    <row r="101" spans="1:11" x14ac:dyDescent="0.2">
      <c r="C101" s="14">
        <v>17</v>
      </c>
      <c r="D101" s="2">
        <v>1120</v>
      </c>
      <c r="E101" s="7" t="s">
        <v>28</v>
      </c>
      <c r="F101" s="21">
        <v>10.481</v>
      </c>
      <c r="G101" s="21">
        <f>F101/2</f>
        <v>5.2404999999999999</v>
      </c>
      <c r="H101" s="21">
        <f>G101</f>
        <v>5.2404999999999999</v>
      </c>
      <c r="J101" s="21">
        <f t="shared" ref="J101:J102" si="22">H101/$I$100</f>
        <v>0.11645555555555555</v>
      </c>
      <c r="K101" s="3"/>
    </row>
    <row r="102" spans="1:11" x14ac:dyDescent="0.2">
      <c r="C102" s="14">
        <v>17</v>
      </c>
      <c r="D102" s="2">
        <v>1120</v>
      </c>
      <c r="E102" s="7" t="s">
        <v>6</v>
      </c>
      <c r="F102" s="21" t="s">
        <v>12</v>
      </c>
      <c r="G102" s="21" t="str">
        <f>F102</f>
        <v>no growth detectable</v>
      </c>
      <c r="H102" s="21">
        <v>0</v>
      </c>
      <c r="J102" s="21">
        <f t="shared" si="22"/>
        <v>0</v>
      </c>
      <c r="K102" s="3"/>
    </row>
    <row r="103" spans="1:11" x14ac:dyDescent="0.2">
      <c r="A103" s="91"/>
      <c r="B103" s="92" t="s">
        <v>34</v>
      </c>
      <c r="C103" s="93">
        <f>C100</f>
        <v>17</v>
      </c>
      <c r="D103" s="93"/>
      <c r="E103" s="94"/>
      <c r="F103" s="112"/>
      <c r="G103" s="95">
        <f>AVERAGE(G94,G97,G100)</f>
        <v>48.487499999999997</v>
      </c>
      <c r="H103" s="95">
        <f>AVERAGE(H94,H97,H100)</f>
        <v>16.162499999999998</v>
      </c>
      <c r="I103" s="95"/>
      <c r="J103" s="95">
        <f>AVERAGE(J94,J97,J100)</f>
        <v>0.38482142857142859</v>
      </c>
      <c r="K103" s="97"/>
    </row>
    <row r="104" spans="1:11" x14ac:dyDescent="0.2">
      <c r="B104" s="88" t="s">
        <v>7</v>
      </c>
      <c r="C104" s="14">
        <f>C101</f>
        <v>17</v>
      </c>
      <c r="D104" s="14"/>
      <c r="E104" s="7"/>
      <c r="F104" s="5"/>
      <c r="G104" s="21" t="e">
        <f>STDEV(G94,G97,G100)/SQRT(COUNT(G94,G97,G100))</f>
        <v>#DIV/0!</v>
      </c>
      <c r="H104" s="21">
        <f>STDEV(H94,H97,H100)/SQRT(COUNT(H94,H97,H100))</f>
        <v>16.162499999999998</v>
      </c>
      <c r="J104" s="21">
        <f>STDEV(J94,J97,J100)/SQRT(COUNT(J94,J97,J100))</f>
        <v>0.38482142857142859</v>
      </c>
      <c r="K104" s="17"/>
    </row>
    <row r="105" spans="1:11" x14ac:dyDescent="0.2">
      <c r="B105" s="88"/>
      <c r="C105" s="14">
        <f>C102</f>
        <v>17</v>
      </c>
      <c r="D105" s="14"/>
      <c r="E105" s="7"/>
      <c r="F105" s="14"/>
      <c r="G105" s="27"/>
      <c r="H105" s="27"/>
      <c r="I105" s="27"/>
      <c r="J105" s="27"/>
      <c r="K105" s="17"/>
    </row>
    <row r="106" spans="1:11" x14ac:dyDescent="0.2">
      <c r="B106" s="88" t="s">
        <v>35</v>
      </c>
      <c r="C106" s="14">
        <f t="shared" ref="C106:C111" si="23">C103</f>
        <v>17</v>
      </c>
      <c r="D106" s="14"/>
      <c r="E106" s="7"/>
      <c r="F106" s="14"/>
      <c r="G106" s="21">
        <f>AVERAGE(G95,G98,G101)</f>
        <v>31.725833333333338</v>
      </c>
      <c r="H106" s="21">
        <f>AVERAGE(H95,H98,H101)</f>
        <v>31.725833333333338</v>
      </c>
      <c r="J106" s="21">
        <f>AVERAGE(J95,J98,J101)</f>
        <v>0.74722580567580577</v>
      </c>
      <c r="K106" s="17"/>
    </row>
    <row r="107" spans="1:11" x14ac:dyDescent="0.2">
      <c r="B107" s="88" t="s">
        <v>7</v>
      </c>
      <c r="C107" s="14">
        <f t="shared" si="23"/>
        <v>17</v>
      </c>
      <c r="D107" s="14"/>
      <c r="E107" s="7"/>
      <c r="F107" s="14"/>
      <c r="G107" s="21">
        <f>STDEV(G95,G98,G101)/SQRT(COUNT(G95,G98,G101))</f>
        <v>21.830240505495532</v>
      </c>
      <c r="H107" s="21">
        <f>STDEV(H95,H98,H101)/SQRT(COUNT(H95,H98,H101))</f>
        <v>21.830240505495532</v>
      </c>
      <c r="J107" s="21">
        <f>STDEV(J95,J98,J101)/SQRT(COUNT(J95,J98,J101))</f>
        <v>0.52352853330695914</v>
      </c>
      <c r="K107" s="17"/>
    </row>
    <row r="108" spans="1:11" x14ac:dyDescent="0.2">
      <c r="B108" s="88"/>
      <c r="C108" s="14">
        <f t="shared" si="23"/>
        <v>17</v>
      </c>
      <c r="D108" s="14"/>
      <c r="E108" s="7"/>
      <c r="F108" s="14"/>
      <c r="G108" s="27"/>
      <c r="H108" s="27"/>
      <c r="I108" s="27"/>
      <c r="J108" s="27"/>
      <c r="K108" s="17"/>
    </row>
    <row r="109" spans="1:11" x14ac:dyDescent="0.2">
      <c r="B109" s="88" t="s">
        <v>13</v>
      </c>
      <c r="C109" s="14">
        <f t="shared" si="23"/>
        <v>17</v>
      </c>
      <c r="D109" s="14"/>
      <c r="E109" s="7"/>
      <c r="F109" s="14"/>
      <c r="G109" s="21" t="e">
        <f>AVERAGE(G96,G99,G102)</f>
        <v>#DIV/0!</v>
      </c>
      <c r="H109" s="21">
        <f>AVERAGE(H96,H99,H102)</f>
        <v>0</v>
      </c>
      <c r="J109" s="21">
        <f>AVERAGE(J96,J99,J102)</f>
        <v>0</v>
      </c>
      <c r="K109" s="17"/>
    </row>
    <row r="110" spans="1:11" x14ac:dyDescent="0.2">
      <c r="B110" s="88" t="s">
        <v>7</v>
      </c>
      <c r="C110" s="14">
        <f t="shared" si="23"/>
        <v>17</v>
      </c>
      <c r="D110" s="14"/>
      <c r="E110" s="7"/>
      <c r="F110" s="14"/>
      <c r="G110" s="21" t="e">
        <f>STDEV(G96,G99,G102)/SQRT(COUNT(G96,G99,G102))</f>
        <v>#DIV/0!</v>
      </c>
      <c r="H110" s="21">
        <f>STDEV(H96,H99,H102)/SQRT(COUNT(H96,H99,H102))</f>
        <v>0</v>
      </c>
      <c r="J110" s="21">
        <f>STDEV(J96,J99,J102)/SQRT(COUNT(J96,J99,J102))</f>
        <v>0</v>
      </c>
      <c r="K110" s="17"/>
    </row>
    <row r="111" spans="1:11" ht="13.5" thickBot="1" x14ac:dyDescent="0.25">
      <c r="A111" s="10"/>
      <c r="B111" s="89"/>
      <c r="C111" s="8">
        <f t="shared" si="23"/>
        <v>17</v>
      </c>
      <c r="D111" s="15"/>
      <c r="E111" s="8"/>
      <c r="F111" s="15"/>
      <c r="G111" s="28"/>
      <c r="H111" s="28"/>
      <c r="I111" s="28"/>
      <c r="J111" s="28"/>
      <c r="K111" s="19"/>
    </row>
    <row r="114" spans="7:11" x14ac:dyDescent="0.2">
      <c r="G114" s="128"/>
      <c r="H114" s="128"/>
      <c r="I114" s="128"/>
      <c r="J114" s="128"/>
      <c r="K114" s="18"/>
    </row>
    <row r="115" spans="7:11" x14ac:dyDescent="0.2">
      <c r="G115" s="128"/>
      <c r="H115" s="128"/>
      <c r="I115" s="128"/>
      <c r="J115" s="128"/>
      <c r="K115" s="18"/>
    </row>
    <row r="116" spans="7:11" x14ac:dyDescent="0.2">
      <c r="G116" s="128"/>
      <c r="H116" s="128"/>
      <c r="I116" s="128"/>
      <c r="J116" s="128"/>
      <c r="K116" s="18"/>
    </row>
    <row r="117" spans="7:11" x14ac:dyDescent="0.2">
      <c r="G117" s="128"/>
      <c r="H117" s="128"/>
      <c r="I117" s="128"/>
      <c r="J117" s="128"/>
      <c r="K117" s="18"/>
    </row>
    <row r="118" spans="7:11" x14ac:dyDescent="0.2">
      <c r="G118" s="128"/>
      <c r="H118" s="128"/>
      <c r="I118" s="128"/>
      <c r="J118" s="128"/>
      <c r="K118" s="18"/>
    </row>
    <row r="119" spans="7:11" x14ac:dyDescent="0.2">
      <c r="G119" s="129"/>
      <c r="H119" s="129"/>
      <c r="I119" s="129"/>
      <c r="J119" s="129"/>
    </row>
    <row r="120" spans="7:11" x14ac:dyDescent="0.2">
      <c r="G120" s="128"/>
      <c r="H120" s="128"/>
      <c r="I120" s="128"/>
      <c r="J120" s="128"/>
    </row>
    <row r="121" spans="7:11" x14ac:dyDescent="0.2">
      <c r="G121" s="128"/>
      <c r="H121" s="128"/>
      <c r="I121" s="128"/>
      <c r="J121" s="128"/>
    </row>
    <row r="122" spans="7:11" x14ac:dyDescent="0.2">
      <c r="G122" s="128"/>
      <c r="H122" s="128"/>
      <c r="I122" s="128"/>
      <c r="J122" s="128"/>
    </row>
  </sheetData>
  <mergeCells count="8">
    <mergeCell ref="A2:A3"/>
    <mergeCell ref="B2:B3"/>
    <mergeCell ref="C2:C3"/>
    <mergeCell ref="D2:D3"/>
    <mergeCell ref="K2:K3"/>
    <mergeCell ref="F2:F3"/>
    <mergeCell ref="G2:G3"/>
    <mergeCell ref="E2:E3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5"/>
  </sheetPr>
  <dimension ref="A1:O117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L48" sqref="L48"/>
    </sheetView>
  </sheetViews>
  <sheetFormatPr baseColWidth="10" defaultColWidth="11.5703125" defaultRowHeight="12.75" x14ac:dyDescent="0.2"/>
  <cols>
    <col min="1" max="1" width="10.140625" style="2" bestFit="1" customWidth="1"/>
    <col min="2" max="2" width="21.5703125" style="79" bestFit="1" customWidth="1"/>
    <col min="3" max="3" width="8.7109375" style="14" bestFit="1" customWidth="1"/>
    <col min="4" max="4" width="7.28515625" style="2" customWidth="1"/>
    <col min="5" max="10" width="11.5703125" style="2"/>
    <col min="11" max="14" width="11.5703125" style="16"/>
    <col min="15" max="16384" width="11.5703125" style="1"/>
  </cols>
  <sheetData>
    <row r="1" spans="1:15" s="3" customFormat="1" x14ac:dyDescent="0.2">
      <c r="B1" s="77"/>
      <c r="C1" s="16"/>
      <c r="K1" s="16"/>
      <c r="L1" s="16"/>
      <c r="M1" s="16"/>
      <c r="N1" s="16"/>
    </row>
    <row r="2" spans="1:15" s="9" customFormat="1" ht="38.25" x14ac:dyDescent="0.2">
      <c r="A2" s="153" t="s">
        <v>0</v>
      </c>
      <c r="B2" s="155" t="s">
        <v>1</v>
      </c>
      <c r="C2" s="157" t="s">
        <v>4</v>
      </c>
      <c r="D2" s="157" t="s">
        <v>2</v>
      </c>
      <c r="E2" s="153" t="s">
        <v>3</v>
      </c>
      <c r="F2" s="151" t="s">
        <v>38</v>
      </c>
      <c r="G2" s="153" t="s">
        <v>5</v>
      </c>
      <c r="H2" s="130" t="s">
        <v>39</v>
      </c>
      <c r="I2" s="65"/>
      <c r="J2" s="65"/>
      <c r="K2" s="61"/>
      <c r="L2" s="75"/>
      <c r="M2" s="75"/>
      <c r="N2" s="75"/>
      <c r="O2" s="159"/>
    </row>
    <row r="3" spans="1:15" s="9" customFormat="1" ht="13.15" customHeight="1" x14ac:dyDescent="0.2">
      <c r="A3" s="154"/>
      <c r="B3" s="156"/>
      <c r="C3" s="158"/>
      <c r="D3" s="158"/>
      <c r="E3" s="154"/>
      <c r="F3" s="152"/>
      <c r="G3" s="154"/>
      <c r="H3" s="52"/>
      <c r="I3" s="66" t="s">
        <v>29</v>
      </c>
      <c r="J3" s="66" t="s">
        <v>30</v>
      </c>
      <c r="K3" s="62"/>
      <c r="L3" s="62"/>
      <c r="M3" s="62"/>
      <c r="N3" s="62"/>
      <c r="O3" s="160"/>
    </row>
    <row r="4" spans="1:15" x14ac:dyDescent="0.2">
      <c r="A4" s="13">
        <v>40562</v>
      </c>
      <c r="B4" s="79">
        <v>82</v>
      </c>
      <c r="C4" s="14">
        <v>3</v>
      </c>
      <c r="D4" s="2">
        <v>4000</v>
      </c>
      <c r="E4" s="94" t="s">
        <v>27</v>
      </c>
      <c r="F4" s="64" t="s">
        <v>12</v>
      </c>
      <c r="G4" s="2" t="str">
        <f t="shared" ref="G4:G6" si="0">F4</f>
        <v>no growth detectable</v>
      </c>
      <c r="H4" s="2">
        <v>0</v>
      </c>
      <c r="I4" s="2">
        <v>42</v>
      </c>
    </row>
    <row r="5" spans="1:15" x14ac:dyDescent="0.2">
      <c r="A5" s="13">
        <v>40716</v>
      </c>
      <c r="C5" s="14">
        <v>3</v>
      </c>
      <c r="D5" s="2">
        <v>4000</v>
      </c>
      <c r="E5" s="7" t="s">
        <v>28</v>
      </c>
      <c r="F5" s="2" t="s">
        <v>12</v>
      </c>
      <c r="G5" s="2" t="str">
        <f t="shared" si="0"/>
        <v>no growth detectable</v>
      </c>
      <c r="H5" s="2">
        <v>0</v>
      </c>
    </row>
    <row r="6" spans="1:15" x14ac:dyDescent="0.2">
      <c r="C6" s="14">
        <v>3</v>
      </c>
      <c r="D6" s="2">
        <v>4000</v>
      </c>
      <c r="E6" s="7" t="s">
        <v>6</v>
      </c>
      <c r="F6" s="2" t="s">
        <v>12</v>
      </c>
      <c r="G6" s="2" t="str">
        <f t="shared" si="0"/>
        <v>no growth detectable</v>
      </c>
      <c r="H6" s="2">
        <v>0</v>
      </c>
    </row>
    <row r="7" spans="1:15" x14ac:dyDescent="0.2">
      <c r="A7" s="91"/>
      <c r="B7" s="92" t="s">
        <v>34</v>
      </c>
      <c r="C7" s="93">
        <v>3</v>
      </c>
      <c r="D7" s="93"/>
      <c r="E7" s="94"/>
      <c r="F7" s="112"/>
      <c r="G7" s="95" t="e">
        <f>AVERAGE(G4)</f>
        <v>#DIV/0!</v>
      </c>
      <c r="H7" s="95">
        <f>AVERAGE(H4)</f>
        <v>0</v>
      </c>
      <c r="I7" s="95"/>
      <c r="J7" s="95"/>
      <c r="K7" s="113"/>
      <c r="L7" s="113"/>
      <c r="M7" s="113"/>
      <c r="N7" s="113"/>
      <c r="O7" s="97"/>
    </row>
    <row r="8" spans="1:15" x14ac:dyDescent="0.2">
      <c r="B8" s="88" t="s">
        <v>7</v>
      </c>
      <c r="C8" s="14">
        <v>3</v>
      </c>
      <c r="D8" s="14"/>
      <c r="E8" s="7"/>
      <c r="F8" s="5"/>
      <c r="G8" s="21" t="e">
        <f>STDEV(G4)/SQRT(COUNT(G4))</f>
        <v>#DIV/0!</v>
      </c>
      <c r="H8" s="21" t="e">
        <f>STDEV(H4)/SQRT(COUNT(H4))</f>
        <v>#DIV/0!</v>
      </c>
      <c r="I8" s="21"/>
      <c r="J8" s="21"/>
      <c r="O8" s="17"/>
    </row>
    <row r="9" spans="1:15" x14ac:dyDescent="0.2">
      <c r="B9" s="88"/>
      <c r="C9" s="14">
        <v>3</v>
      </c>
      <c r="D9" s="14"/>
      <c r="E9" s="7"/>
      <c r="F9" s="14"/>
      <c r="G9" s="27"/>
      <c r="H9" s="27"/>
      <c r="I9" s="27"/>
      <c r="J9" s="27"/>
      <c r="O9" s="17"/>
    </row>
    <row r="10" spans="1:15" x14ac:dyDescent="0.2">
      <c r="B10" s="88" t="s">
        <v>35</v>
      </c>
      <c r="C10" s="14">
        <v>3</v>
      </c>
      <c r="D10" s="14"/>
      <c r="E10" s="7"/>
      <c r="F10" s="14"/>
      <c r="G10" s="21" t="e">
        <f>AVERAGE(G5)</f>
        <v>#DIV/0!</v>
      </c>
      <c r="H10" s="21">
        <f>AVERAGE(H5)</f>
        <v>0</v>
      </c>
      <c r="I10" s="21"/>
      <c r="J10" s="21"/>
      <c r="O10" s="17"/>
    </row>
    <row r="11" spans="1:15" x14ac:dyDescent="0.2">
      <c r="B11" s="88" t="s">
        <v>7</v>
      </c>
      <c r="C11" s="14">
        <v>3</v>
      </c>
      <c r="D11" s="14"/>
      <c r="E11" s="7"/>
      <c r="F11" s="14"/>
      <c r="G11" s="21" t="e">
        <f>STDEV(G5)/SQRT(COUNT(G5))</f>
        <v>#DIV/0!</v>
      </c>
      <c r="H11" s="21" t="e">
        <f>STDEV(H5)/SQRT(COUNT(H5))</f>
        <v>#DIV/0!</v>
      </c>
      <c r="I11" s="21"/>
      <c r="J11" s="21"/>
      <c r="O11" s="17"/>
    </row>
    <row r="12" spans="1:15" x14ac:dyDescent="0.2">
      <c r="B12" s="88"/>
      <c r="C12" s="14">
        <v>3</v>
      </c>
      <c r="D12" s="14"/>
      <c r="E12" s="7"/>
      <c r="F12" s="14"/>
      <c r="G12" s="27"/>
      <c r="H12" s="27"/>
      <c r="I12" s="27"/>
      <c r="J12" s="27"/>
      <c r="O12" s="17"/>
    </row>
    <row r="13" spans="1:15" x14ac:dyDescent="0.2">
      <c r="B13" s="88" t="s">
        <v>13</v>
      </c>
      <c r="C13" s="14">
        <v>3</v>
      </c>
      <c r="D13" s="14"/>
      <c r="E13" s="7"/>
      <c r="F13" s="14"/>
      <c r="G13" s="21" t="e">
        <f>AVERAGE(G6)</f>
        <v>#DIV/0!</v>
      </c>
      <c r="H13" s="21">
        <f>AVERAGE(H6)</f>
        <v>0</v>
      </c>
      <c r="I13" s="21"/>
      <c r="J13" s="21"/>
      <c r="O13" s="17"/>
    </row>
    <row r="14" spans="1:15" x14ac:dyDescent="0.2">
      <c r="B14" s="88" t="s">
        <v>7</v>
      </c>
      <c r="C14" s="14">
        <v>3</v>
      </c>
      <c r="D14" s="14"/>
      <c r="E14" s="7"/>
      <c r="F14" s="14"/>
      <c r="G14" s="21" t="e">
        <f>STDEV(G6)/SQRT(COUNT(G6))</f>
        <v>#DIV/0!</v>
      </c>
      <c r="H14" s="21" t="e">
        <f>STDEV(H6)/SQRT(COUNT(H6))</f>
        <v>#DIV/0!</v>
      </c>
      <c r="I14" s="21"/>
      <c r="J14" s="21"/>
      <c r="O14" s="17"/>
    </row>
    <row r="15" spans="1:15" ht="13.5" thickBot="1" x14ac:dyDescent="0.25">
      <c r="A15" s="10"/>
      <c r="B15" s="89"/>
      <c r="C15" s="8">
        <v>3</v>
      </c>
      <c r="D15" s="15"/>
      <c r="E15" s="8"/>
      <c r="F15" s="15"/>
      <c r="G15" s="28"/>
      <c r="H15" s="28"/>
      <c r="I15" s="28"/>
      <c r="J15" s="28"/>
      <c r="K15" s="63"/>
      <c r="L15" s="63"/>
      <c r="M15" s="63"/>
      <c r="N15" s="63"/>
      <c r="O15" s="19"/>
    </row>
    <row r="16" spans="1:15" x14ac:dyDescent="0.2">
      <c r="A16" s="13">
        <v>40578</v>
      </c>
      <c r="B16" s="79">
        <v>101</v>
      </c>
      <c r="C16" s="14">
        <v>6</v>
      </c>
      <c r="D16" s="2">
        <v>4000</v>
      </c>
      <c r="E16" s="94" t="s">
        <v>27</v>
      </c>
      <c r="F16" s="4" t="s">
        <v>16</v>
      </c>
      <c r="G16" s="29" t="s">
        <v>16</v>
      </c>
      <c r="H16" s="29"/>
      <c r="I16" s="29">
        <v>43</v>
      </c>
      <c r="J16" s="29"/>
      <c r="O16" s="3"/>
    </row>
    <row r="17" spans="1:15" x14ac:dyDescent="0.2">
      <c r="C17" s="14">
        <v>6</v>
      </c>
      <c r="D17" s="2">
        <v>4000</v>
      </c>
      <c r="E17" s="7" t="s">
        <v>28</v>
      </c>
      <c r="F17" s="47" t="s">
        <v>12</v>
      </c>
      <c r="G17" s="5" t="str">
        <f>F17</f>
        <v>no growth detectable</v>
      </c>
      <c r="H17" s="2">
        <v>0</v>
      </c>
      <c r="J17" s="2">
        <v>0</v>
      </c>
      <c r="O17" s="3"/>
    </row>
    <row r="18" spans="1:15" x14ac:dyDescent="0.2">
      <c r="C18" s="14">
        <v>6</v>
      </c>
      <c r="D18" s="2">
        <v>4000</v>
      </c>
      <c r="E18" s="7" t="s">
        <v>6</v>
      </c>
      <c r="F18" s="2" t="s">
        <v>12</v>
      </c>
      <c r="G18" s="5" t="s">
        <v>12</v>
      </c>
      <c r="H18" s="2">
        <v>0</v>
      </c>
      <c r="J18" s="2">
        <v>0</v>
      </c>
      <c r="O18" s="3"/>
    </row>
    <row r="19" spans="1:15" x14ac:dyDescent="0.2">
      <c r="A19" s="99">
        <v>40716</v>
      </c>
      <c r="B19" s="110">
        <v>102</v>
      </c>
      <c r="C19" s="93">
        <v>6</v>
      </c>
      <c r="D19" s="91">
        <v>4000</v>
      </c>
      <c r="E19" s="94" t="s">
        <v>27</v>
      </c>
      <c r="F19" s="91">
        <v>15.366</v>
      </c>
      <c r="G19" s="91">
        <f>F19/2</f>
        <v>7.6829999999999998</v>
      </c>
      <c r="H19" s="91">
        <f>G19</f>
        <v>7.6829999999999998</v>
      </c>
      <c r="I19" s="91">
        <v>43</v>
      </c>
      <c r="J19" s="91">
        <f>H19/$I$19</f>
        <v>0.17867441860465116</v>
      </c>
      <c r="K19" s="113"/>
      <c r="L19" s="113"/>
      <c r="M19" s="113"/>
      <c r="N19" s="113"/>
      <c r="O19" s="98"/>
    </row>
    <row r="20" spans="1:15" x14ac:dyDescent="0.2">
      <c r="C20" s="14">
        <v>6</v>
      </c>
      <c r="D20" s="2">
        <v>4000</v>
      </c>
      <c r="E20" s="7" t="s">
        <v>28</v>
      </c>
      <c r="F20" s="2" t="s">
        <v>9</v>
      </c>
      <c r="G20" s="39">
        <v>7.0430000000000001</v>
      </c>
      <c r="H20" s="57">
        <f>G20</f>
        <v>7.0430000000000001</v>
      </c>
      <c r="I20" s="57"/>
      <c r="J20" s="57">
        <f t="shared" ref="J20:J21" si="1">H20/$I$19</f>
        <v>0.16379069767441862</v>
      </c>
      <c r="O20" s="3"/>
    </row>
    <row r="21" spans="1:15" x14ac:dyDescent="0.2">
      <c r="C21" s="14">
        <v>6</v>
      </c>
      <c r="D21" s="2">
        <v>4000</v>
      </c>
      <c r="E21" s="7" t="s">
        <v>6</v>
      </c>
      <c r="F21" s="2" t="s">
        <v>12</v>
      </c>
      <c r="G21" s="2" t="str">
        <f>F21</f>
        <v>no growth detectable</v>
      </c>
      <c r="H21" s="2">
        <v>0</v>
      </c>
      <c r="J21" s="2">
        <f t="shared" si="1"/>
        <v>0</v>
      </c>
      <c r="O21" s="3"/>
    </row>
    <row r="22" spans="1:15" x14ac:dyDescent="0.2">
      <c r="A22" s="91" t="s">
        <v>10</v>
      </c>
      <c r="B22" s="110">
        <v>127</v>
      </c>
      <c r="C22" s="93">
        <v>6</v>
      </c>
      <c r="D22" s="91">
        <v>4000</v>
      </c>
      <c r="E22" s="94" t="s">
        <v>27</v>
      </c>
      <c r="F22" s="111">
        <v>58.887999999999998</v>
      </c>
      <c r="G22" s="112">
        <f>F22/2</f>
        <v>29.443999999999999</v>
      </c>
      <c r="H22" s="91">
        <f>G22</f>
        <v>29.443999999999999</v>
      </c>
      <c r="I22" s="91">
        <v>44</v>
      </c>
      <c r="J22" s="112">
        <f>H22/$I$22</f>
        <v>0.66918181818181821</v>
      </c>
      <c r="K22" s="113"/>
      <c r="L22" s="113"/>
      <c r="M22" s="113"/>
      <c r="N22" s="113"/>
      <c r="O22" s="98"/>
    </row>
    <row r="23" spans="1:15" x14ac:dyDescent="0.2">
      <c r="C23" s="14">
        <v>6</v>
      </c>
      <c r="D23" s="2">
        <v>4000</v>
      </c>
      <c r="E23" s="7" t="s">
        <v>28</v>
      </c>
      <c r="F23" s="4">
        <v>88.385999999999996</v>
      </c>
      <c r="G23" s="5">
        <f>F23/2</f>
        <v>44.192999999999998</v>
      </c>
      <c r="H23" s="2">
        <f>G23</f>
        <v>44.192999999999998</v>
      </c>
      <c r="J23" s="5">
        <f t="shared" ref="J23:J24" si="2">H23/$I$22</f>
        <v>1.0043863636363637</v>
      </c>
      <c r="O23" s="3"/>
    </row>
    <row r="24" spans="1:15" x14ac:dyDescent="0.2">
      <c r="C24" s="14">
        <v>6</v>
      </c>
      <c r="D24" s="2">
        <v>4000</v>
      </c>
      <c r="E24" s="7" t="s">
        <v>6</v>
      </c>
      <c r="F24" s="4" t="s">
        <v>12</v>
      </c>
      <c r="G24" s="5" t="s">
        <v>12</v>
      </c>
      <c r="H24" s="34">
        <v>0</v>
      </c>
      <c r="I24" s="34"/>
      <c r="J24" s="126">
        <f t="shared" si="2"/>
        <v>0</v>
      </c>
      <c r="O24" s="3"/>
    </row>
    <row r="25" spans="1:15" x14ac:dyDescent="0.2">
      <c r="A25" s="91"/>
      <c r="B25" s="92" t="s">
        <v>34</v>
      </c>
      <c r="C25" s="93">
        <f>C22</f>
        <v>6</v>
      </c>
      <c r="D25" s="93"/>
      <c r="E25" s="94"/>
      <c r="F25" s="112"/>
      <c r="G25" s="95">
        <f>AVERAGE(G16,G19,G22)</f>
        <v>18.563499999999998</v>
      </c>
      <c r="H25" s="95">
        <f>AVERAGE(H16,H19,H22)</f>
        <v>18.563499999999998</v>
      </c>
      <c r="I25" s="95"/>
      <c r="J25" s="95">
        <f>AVERAGE(J16,J19,J22)</f>
        <v>0.42392811839323469</v>
      </c>
      <c r="K25" s="113"/>
      <c r="L25" s="113"/>
      <c r="M25" s="113"/>
      <c r="N25" s="113"/>
      <c r="O25" s="97"/>
    </row>
    <row r="26" spans="1:15" x14ac:dyDescent="0.2">
      <c r="B26" s="88" t="s">
        <v>7</v>
      </c>
      <c r="C26" s="14">
        <f>C23</f>
        <v>6</v>
      </c>
      <c r="D26" s="14"/>
      <c r="E26" s="7"/>
      <c r="F26" s="5"/>
      <c r="G26" s="21">
        <f>STDEV(G16,G19,G22)/SQRT(COUNT(G16,G19,G22))</f>
        <v>10.880500000000003</v>
      </c>
      <c r="H26" s="21">
        <f>STDEV(H16,H19,H22)/SQRT(COUNT(H16,H19,H22))</f>
        <v>10.880500000000003</v>
      </c>
      <c r="I26" s="21"/>
      <c r="J26" s="21">
        <f>STDEV(J16,J19,J22)/SQRT(COUNT(J16,J19,J22))</f>
        <v>0.2452536997885835</v>
      </c>
      <c r="O26" s="17"/>
    </row>
    <row r="27" spans="1:15" x14ac:dyDescent="0.2">
      <c r="B27" s="88"/>
      <c r="C27" s="14">
        <f>C24</f>
        <v>6</v>
      </c>
      <c r="D27" s="14"/>
      <c r="E27" s="7"/>
      <c r="F27" s="14"/>
      <c r="G27" s="27"/>
      <c r="H27" s="27"/>
      <c r="I27" s="27"/>
      <c r="J27" s="27"/>
      <c r="O27" s="17"/>
    </row>
    <row r="28" spans="1:15" x14ac:dyDescent="0.2">
      <c r="B28" s="88" t="s">
        <v>35</v>
      </c>
      <c r="C28" s="14">
        <f t="shared" ref="C28:C33" si="3">C25</f>
        <v>6</v>
      </c>
      <c r="D28" s="14"/>
      <c r="E28" s="7"/>
      <c r="F28" s="14"/>
      <c r="G28" s="21">
        <f>AVERAGE(G17,G20,G23)</f>
        <v>25.617999999999999</v>
      </c>
      <c r="H28" s="21">
        <f>AVERAGE(H17,H20,H23)</f>
        <v>17.078666666666667</v>
      </c>
      <c r="I28" s="21"/>
      <c r="J28" s="21">
        <f>AVERAGE(J17,J20,J23)</f>
        <v>0.38939235377026077</v>
      </c>
      <c r="O28" s="17"/>
    </row>
    <row r="29" spans="1:15" x14ac:dyDescent="0.2">
      <c r="B29" s="88" t="s">
        <v>7</v>
      </c>
      <c r="C29" s="14">
        <f t="shared" si="3"/>
        <v>6</v>
      </c>
      <c r="D29" s="14"/>
      <c r="E29" s="7"/>
      <c r="F29" s="14"/>
      <c r="G29" s="21">
        <f>STDEV(G17,G20,G23)/SQRT(COUNT(G17,G20,G23))</f>
        <v>18.574999999999999</v>
      </c>
      <c r="H29" s="21">
        <f>STDEV(H17,H20,H23)/SQRT(COUNT(H17,H20,H23))</f>
        <v>13.708771721460357</v>
      </c>
      <c r="I29" s="21"/>
      <c r="J29" s="21">
        <f>STDEV(J17,J20,J23)/SQRT(COUNT(J17,J20,J23))</f>
        <v>0.3111109514249214</v>
      </c>
      <c r="O29" s="17"/>
    </row>
    <row r="30" spans="1:15" x14ac:dyDescent="0.2">
      <c r="B30" s="88"/>
      <c r="C30" s="14">
        <f t="shared" si="3"/>
        <v>6</v>
      </c>
      <c r="D30" s="14"/>
      <c r="E30" s="7"/>
      <c r="F30" s="14"/>
      <c r="G30" s="27"/>
      <c r="H30" s="27"/>
      <c r="I30" s="27"/>
      <c r="J30" s="27"/>
      <c r="O30" s="17"/>
    </row>
    <row r="31" spans="1:15" x14ac:dyDescent="0.2">
      <c r="B31" s="88" t="s">
        <v>13</v>
      </c>
      <c r="C31" s="14">
        <f t="shared" si="3"/>
        <v>6</v>
      </c>
      <c r="D31" s="14"/>
      <c r="E31" s="7"/>
      <c r="F31" s="14"/>
      <c r="G31" s="21" t="e">
        <f>AVERAGE(G18,G21,G24)</f>
        <v>#DIV/0!</v>
      </c>
      <c r="H31" s="21">
        <f>AVERAGE(H18,H21,H24)</f>
        <v>0</v>
      </c>
      <c r="I31" s="21"/>
      <c r="J31" s="21">
        <f>AVERAGE(J18,J21,J24)</f>
        <v>0</v>
      </c>
      <c r="O31" s="17"/>
    </row>
    <row r="32" spans="1:15" x14ac:dyDescent="0.2">
      <c r="B32" s="88" t="s">
        <v>7</v>
      </c>
      <c r="C32" s="14">
        <f t="shared" si="3"/>
        <v>6</v>
      </c>
      <c r="D32" s="14"/>
      <c r="E32" s="7"/>
      <c r="F32" s="14"/>
      <c r="G32" s="21" t="e">
        <f>STDEV(G18,G21,G24)/SQRT(COUNT(G18,G21,G24))</f>
        <v>#DIV/0!</v>
      </c>
      <c r="H32" s="21">
        <f>STDEV(H18,H21,H24)/SQRT(COUNT(H18,H21,H24))</f>
        <v>0</v>
      </c>
      <c r="I32" s="21"/>
      <c r="J32" s="21">
        <f>STDEV(J18,J21,J24)/SQRT(COUNT(J18,J21,J24))</f>
        <v>0</v>
      </c>
      <c r="O32" s="17"/>
    </row>
    <row r="33" spans="1:15" ht="13.5" thickBot="1" x14ac:dyDescent="0.25">
      <c r="A33" s="10"/>
      <c r="B33" s="89"/>
      <c r="C33" s="8">
        <f t="shared" si="3"/>
        <v>6</v>
      </c>
      <c r="D33" s="15"/>
      <c r="E33" s="8"/>
      <c r="F33" s="15"/>
      <c r="G33" s="28"/>
      <c r="H33" s="28"/>
      <c r="I33" s="28"/>
      <c r="J33" s="28"/>
      <c r="K33" s="63"/>
      <c r="L33" s="63"/>
      <c r="M33" s="63"/>
      <c r="N33" s="63"/>
      <c r="O33" s="19"/>
    </row>
    <row r="34" spans="1:15" x14ac:dyDescent="0.2">
      <c r="A34" s="13">
        <v>40562</v>
      </c>
      <c r="B34" s="79">
        <v>87</v>
      </c>
      <c r="C34" s="14">
        <v>9</v>
      </c>
      <c r="D34" s="2">
        <v>4000</v>
      </c>
      <c r="E34" s="94" t="s">
        <v>27</v>
      </c>
      <c r="F34" s="2" t="s">
        <v>12</v>
      </c>
      <c r="G34" s="2" t="s">
        <v>12</v>
      </c>
      <c r="H34" s="2">
        <v>0</v>
      </c>
      <c r="I34" s="2">
        <v>42</v>
      </c>
      <c r="J34" s="2">
        <f>H34/$I$34</f>
        <v>0</v>
      </c>
    </row>
    <row r="35" spans="1:15" x14ac:dyDescent="0.2">
      <c r="C35" s="14">
        <v>9</v>
      </c>
      <c r="D35" s="2">
        <v>4000</v>
      </c>
      <c r="E35" s="7" t="s">
        <v>28</v>
      </c>
      <c r="F35" s="2">
        <v>14.409000000000001</v>
      </c>
      <c r="G35" s="2">
        <f>F35/2</f>
        <v>7.2045000000000003</v>
      </c>
      <c r="H35" s="2">
        <f>G35</f>
        <v>7.2045000000000003</v>
      </c>
      <c r="J35" s="2">
        <f t="shared" ref="J35:J36" si="4">H35/$I$34</f>
        <v>0.17153571428571429</v>
      </c>
    </row>
    <row r="36" spans="1:15" x14ac:dyDescent="0.2">
      <c r="C36" s="14">
        <v>9</v>
      </c>
      <c r="D36" s="2">
        <v>4000</v>
      </c>
      <c r="E36" s="7" t="s">
        <v>6</v>
      </c>
      <c r="F36" s="2" t="s">
        <v>11</v>
      </c>
      <c r="G36" s="2" t="s">
        <v>12</v>
      </c>
      <c r="H36" s="2">
        <v>0</v>
      </c>
      <c r="J36" s="2">
        <f t="shared" si="4"/>
        <v>0</v>
      </c>
    </row>
    <row r="37" spans="1:15" x14ac:dyDescent="0.2">
      <c r="A37" s="99">
        <v>40716</v>
      </c>
      <c r="B37" s="110">
        <v>88</v>
      </c>
      <c r="C37" s="93">
        <v>9</v>
      </c>
      <c r="D37" s="91">
        <v>4000</v>
      </c>
      <c r="E37" s="94" t="s">
        <v>27</v>
      </c>
      <c r="F37" s="91" t="s">
        <v>12</v>
      </c>
      <c r="G37" s="91" t="str">
        <f>F37</f>
        <v>no growth detectable</v>
      </c>
      <c r="H37" s="91">
        <v>0</v>
      </c>
      <c r="I37" s="91">
        <v>42</v>
      </c>
      <c r="J37" s="91">
        <f>H37/$I$37</f>
        <v>0</v>
      </c>
      <c r="K37" s="114"/>
      <c r="L37" s="114"/>
      <c r="M37" s="114"/>
      <c r="N37" s="114"/>
      <c r="O37" s="98"/>
    </row>
    <row r="38" spans="1:15" x14ac:dyDescent="0.2">
      <c r="C38" s="14">
        <v>9</v>
      </c>
      <c r="D38" s="2">
        <v>4000</v>
      </c>
      <c r="E38" s="7" t="s">
        <v>28</v>
      </c>
      <c r="F38" s="2">
        <v>14.156000000000001</v>
      </c>
      <c r="G38" s="2">
        <f>F38/2</f>
        <v>7.0780000000000003</v>
      </c>
      <c r="H38" s="2">
        <f>G38</f>
        <v>7.0780000000000003</v>
      </c>
      <c r="J38" s="2">
        <f t="shared" ref="J38:J39" si="5">H38/$I$37</f>
        <v>0.16852380952380952</v>
      </c>
      <c r="O38" s="3"/>
    </row>
    <row r="39" spans="1:15" x14ac:dyDescent="0.2">
      <c r="C39" s="14">
        <v>9</v>
      </c>
      <c r="D39" s="2">
        <v>4000</v>
      </c>
      <c r="E39" s="7" t="s">
        <v>6</v>
      </c>
      <c r="F39" s="2" t="s">
        <v>12</v>
      </c>
      <c r="G39" s="2" t="str">
        <f>F39</f>
        <v>no growth detectable</v>
      </c>
      <c r="H39" s="2">
        <v>0</v>
      </c>
      <c r="J39" s="2">
        <f t="shared" si="5"/>
        <v>0</v>
      </c>
      <c r="O39" s="3"/>
    </row>
    <row r="40" spans="1:15" x14ac:dyDescent="0.2">
      <c r="A40" s="99">
        <v>40714</v>
      </c>
      <c r="B40" s="110">
        <v>114</v>
      </c>
      <c r="C40" s="93">
        <v>9</v>
      </c>
      <c r="D40" s="91">
        <v>4000</v>
      </c>
      <c r="E40" s="94" t="s">
        <v>27</v>
      </c>
      <c r="F40" s="91" t="s">
        <v>12</v>
      </c>
      <c r="G40" s="91" t="str">
        <f t="shared" ref="G40:G42" si="6">F40</f>
        <v>no growth detectable</v>
      </c>
      <c r="H40" s="91">
        <v>0</v>
      </c>
      <c r="I40" s="91">
        <v>44</v>
      </c>
      <c r="J40" s="91">
        <f>H40/$I$40</f>
        <v>0</v>
      </c>
      <c r="K40" s="113"/>
      <c r="L40" s="113"/>
      <c r="M40" s="113"/>
      <c r="N40" s="113"/>
      <c r="O40" s="98"/>
    </row>
    <row r="41" spans="1:15" x14ac:dyDescent="0.2">
      <c r="C41" s="14">
        <v>9</v>
      </c>
      <c r="D41" s="2">
        <v>4000</v>
      </c>
      <c r="E41" s="7" t="s">
        <v>28</v>
      </c>
      <c r="F41" s="2" t="s">
        <v>12</v>
      </c>
      <c r="G41" s="2" t="str">
        <f t="shared" si="6"/>
        <v>no growth detectable</v>
      </c>
      <c r="H41" s="2">
        <v>0</v>
      </c>
      <c r="J41" s="2">
        <f t="shared" ref="J41:J42" si="7">H41/$I$40</f>
        <v>0</v>
      </c>
      <c r="O41" s="3"/>
    </row>
    <row r="42" spans="1:15" x14ac:dyDescent="0.2">
      <c r="C42" s="14">
        <v>9</v>
      </c>
      <c r="D42" s="2">
        <v>4000</v>
      </c>
      <c r="E42" s="7" t="s">
        <v>6</v>
      </c>
      <c r="F42" s="2" t="s">
        <v>12</v>
      </c>
      <c r="G42" s="2" t="str">
        <f t="shared" si="6"/>
        <v>no growth detectable</v>
      </c>
      <c r="H42" s="2">
        <v>0</v>
      </c>
      <c r="J42" s="2">
        <f t="shared" si="7"/>
        <v>0</v>
      </c>
      <c r="O42" s="3"/>
    </row>
    <row r="43" spans="1:15" x14ac:dyDescent="0.2">
      <c r="A43" s="91"/>
      <c r="B43" s="92" t="s">
        <v>34</v>
      </c>
      <c r="C43" s="93">
        <f t="shared" ref="C43:C48" si="8">C34</f>
        <v>9</v>
      </c>
      <c r="D43" s="93"/>
      <c r="E43" s="94"/>
      <c r="F43" s="112"/>
      <c r="G43" s="95" t="e">
        <f>AVERAGE(G34,G37,G40)</f>
        <v>#DIV/0!</v>
      </c>
      <c r="H43" s="95">
        <f>AVERAGE(H34,H37,H40)</f>
        <v>0</v>
      </c>
      <c r="I43" s="95"/>
      <c r="J43" s="95">
        <f>AVERAGE(J34,J37,J40)</f>
        <v>0</v>
      </c>
      <c r="K43" s="113"/>
      <c r="L43" s="113"/>
      <c r="M43" s="113"/>
      <c r="N43" s="113"/>
      <c r="O43" s="97"/>
    </row>
    <row r="44" spans="1:15" x14ac:dyDescent="0.2">
      <c r="B44" s="88" t="s">
        <v>7</v>
      </c>
      <c r="C44" s="14">
        <f t="shared" si="8"/>
        <v>9</v>
      </c>
      <c r="D44" s="14"/>
      <c r="E44" s="7"/>
      <c r="F44" s="5"/>
      <c r="G44" s="21" t="e">
        <f>STDEV(G34,G37,G40)/SQRT(COUNT(G34,G37,G40))</f>
        <v>#DIV/0!</v>
      </c>
      <c r="H44" s="21">
        <f>STDEV(H34,H37,H40)/SQRT(COUNT(H34,H37,H40))</f>
        <v>0</v>
      </c>
      <c r="I44" s="21"/>
      <c r="J44" s="21">
        <f>STDEV(J34,J37,J40)/SQRT(COUNT(J34,J37,J40))</f>
        <v>0</v>
      </c>
      <c r="O44" s="17"/>
    </row>
    <row r="45" spans="1:15" x14ac:dyDescent="0.2">
      <c r="B45" s="88"/>
      <c r="C45" s="14">
        <f t="shared" si="8"/>
        <v>9</v>
      </c>
      <c r="D45" s="14"/>
      <c r="E45" s="7"/>
      <c r="F45" s="14"/>
      <c r="G45" s="27"/>
      <c r="H45" s="27"/>
      <c r="I45" s="27"/>
      <c r="J45" s="27"/>
      <c r="O45" s="17"/>
    </row>
    <row r="46" spans="1:15" x14ac:dyDescent="0.2">
      <c r="B46" s="88" t="s">
        <v>35</v>
      </c>
      <c r="C46" s="14">
        <f t="shared" si="8"/>
        <v>9</v>
      </c>
      <c r="D46" s="14"/>
      <c r="E46" s="7"/>
      <c r="F46" s="14"/>
      <c r="G46" s="21">
        <f>AVERAGE(G35,G38,G41)</f>
        <v>7.1412500000000003</v>
      </c>
      <c r="H46" s="21">
        <f>AVERAGE(H35,H38,H41)</f>
        <v>4.7608333333333333</v>
      </c>
      <c r="I46" s="21"/>
      <c r="J46" s="21">
        <f>AVERAGE(J35,J38,J41)</f>
        <v>0.11335317460317461</v>
      </c>
      <c r="O46" s="17"/>
    </row>
    <row r="47" spans="1:15" x14ac:dyDescent="0.2">
      <c r="B47" s="88" t="s">
        <v>7</v>
      </c>
      <c r="C47" s="14">
        <f t="shared" si="8"/>
        <v>9</v>
      </c>
      <c r="D47" s="14"/>
      <c r="E47" s="7"/>
      <c r="F47" s="14"/>
      <c r="G47" s="21">
        <f>STDEV(G35,G38,G41)/SQRT(COUNT(G35,G38,G41))</f>
        <v>6.3250000000000015E-2</v>
      </c>
      <c r="H47" s="21">
        <f>STDEV(H35,H38,H41)/SQRT(COUNT(H35,H38,H41))</f>
        <v>2.3806967525868932</v>
      </c>
      <c r="I47" s="21"/>
      <c r="J47" s="21">
        <f>STDEV(J35,J38,J41)/SQRT(COUNT(J35,J38,J41))</f>
        <v>5.6683256013973643E-2</v>
      </c>
      <c r="O47" s="17"/>
    </row>
    <row r="48" spans="1:15" x14ac:dyDescent="0.2">
      <c r="B48" s="88"/>
      <c r="C48" s="14">
        <f t="shared" si="8"/>
        <v>9</v>
      </c>
      <c r="D48" s="14"/>
      <c r="E48" s="7"/>
      <c r="F48" s="14"/>
      <c r="G48" s="27"/>
      <c r="H48" s="27"/>
      <c r="I48" s="27"/>
      <c r="J48" s="27"/>
      <c r="O48" s="17"/>
    </row>
    <row r="49" spans="1:15" x14ac:dyDescent="0.2">
      <c r="B49" s="88" t="s">
        <v>13</v>
      </c>
      <c r="C49" s="14">
        <f>C40</f>
        <v>9</v>
      </c>
      <c r="D49" s="14"/>
      <c r="E49" s="7"/>
      <c r="F49" s="14"/>
      <c r="G49" s="21" t="e">
        <f>AVERAGE(G36,G39,G42)</f>
        <v>#DIV/0!</v>
      </c>
      <c r="H49" s="21">
        <f>AVERAGE(H36,H39,H42)</f>
        <v>0</v>
      </c>
      <c r="I49" s="21"/>
      <c r="J49" s="21">
        <f>AVERAGE(J36,J39,J42)</f>
        <v>0</v>
      </c>
      <c r="O49" s="17"/>
    </row>
    <row r="50" spans="1:15" x14ac:dyDescent="0.2">
      <c r="B50" s="88" t="s">
        <v>7</v>
      </c>
      <c r="C50" s="14">
        <f>C41</f>
        <v>9</v>
      </c>
      <c r="D50" s="14"/>
      <c r="E50" s="7"/>
      <c r="F50" s="14"/>
      <c r="G50" s="21" t="e">
        <f>STDEV(G36,G39,G42)/SQRT(COUNT(G36,G39,G42))</f>
        <v>#DIV/0!</v>
      </c>
      <c r="H50" s="21">
        <f>STDEV(H36,H39,H42)/SQRT(COUNT(H36,H39,H42))</f>
        <v>0</v>
      </c>
      <c r="I50" s="21"/>
      <c r="J50" s="21">
        <f>STDEV(J36,J39,J42)/SQRT(COUNT(J36,J39,J42))</f>
        <v>0</v>
      </c>
      <c r="O50" s="17"/>
    </row>
    <row r="51" spans="1:15" ht="13.5" thickBot="1" x14ac:dyDescent="0.25">
      <c r="A51" s="10"/>
      <c r="B51" s="89"/>
      <c r="C51" s="8">
        <f>C42</f>
        <v>9</v>
      </c>
      <c r="D51" s="15"/>
      <c r="E51" s="8"/>
      <c r="F51" s="15"/>
      <c r="G51" s="28"/>
      <c r="H51" s="28"/>
      <c r="I51" s="28"/>
      <c r="J51" s="28"/>
      <c r="K51" s="63"/>
      <c r="L51" s="63"/>
      <c r="M51" s="63"/>
      <c r="N51" s="63"/>
      <c r="O51" s="19"/>
    </row>
    <row r="52" spans="1:15" x14ac:dyDescent="0.2">
      <c r="A52" s="13">
        <v>40572</v>
      </c>
      <c r="B52" s="79">
        <v>95</v>
      </c>
      <c r="C52" s="14">
        <v>12</v>
      </c>
      <c r="D52" s="2">
        <v>4000</v>
      </c>
      <c r="E52" s="94" t="s">
        <v>27</v>
      </c>
      <c r="F52" s="2">
        <v>25.92</v>
      </c>
      <c r="G52" s="2">
        <f>F52/2</f>
        <v>12.96</v>
      </c>
      <c r="H52" s="2">
        <f>G52</f>
        <v>12.96</v>
      </c>
      <c r="I52" s="2">
        <v>43</v>
      </c>
      <c r="J52" s="2">
        <f>H52/$I$52</f>
        <v>0.30139534883720931</v>
      </c>
    </row>
    <row r="53" spans="1:15" x14ac:dyDescent="0.2">
      <c r="C53" s="14">
        <v>12</v>
      </c>
      <c r="D53" s="2">
        <v>4000</v>
      </c>
      <c r="E53" s="7" t="s">
        <v>28</v>
      </c>
      <c r="F53" s="2">
        <v>12.558</v>
      </c>
      <c r="G53" s="2">
        <f>F53/2</f>
        <v>6.2789999999999999</v>
      </c>
      <c r="H53" s="2">
        <f>G53</f>
        <v>6.2789999999999999</v>
      </c>
      <c r="J53" s="2">
        <f t="shared" ref="J53:J54" si="9">H53/$I$52</f>
        <v>0.14602325581395348</v>
      </c>
    </row>
    <row r="54" spans="1:15" x14ac:dyDescent="0.2">
      <c r="C54" s="14">
        <v>12</v>
      </c>
      <c r="D54" s="2">
        <v>4000</v>
      </c>
      <c r="E54" s="7" t="s">
        <v>6</v>
      </c>
      <c r="F54" s="2">
        <v>9.5890000000000004</v>
      </c>
      <c r="G54" s="2">
        <f>F54/2</f>
        <v>4.7945000000000002</v>
      </c>
      <c r="H54" s="2">
        <f>G54</f>
        <v>4.7945000000000002</v>
      </c>
      <c r="J54" s="2">
        <f t="shared" si="9"/>
        <v>0.1115</v>
      </c>
    </row>
    <row r="55" spans="1:15" x14ac:dyDescent="0.2">
      <c r="A55" s="99">
        <v>40716</v>
      </c>
      <c r="B55" s="110">
        <v>96</v>
      </c>
      <c r="C55" s="93">
        <v>12</v>
      </c>
      <c r="D55" s="91">
        <v>4000</v>
      </c>
      <c r="E55" s="94" t="s">
        <v>27</v>
      </c>
      <c r="F55" s="91">
        <v>73.533000000000001</v>
      </c>
      <c r="G55" s="91">
        <f>F55/2</f>
        <v>36.766500000000001</v>
      </c>
      <c r="H55" s="91">
        <f>G55</f>
        <v>36.766500000000001</v>
      </c>
      <c r="I55" s="91">
        <v>43</v>
      </c>
      <c r="J55" s="91">
        <f>H55/$I$55</f>
        <v>0.85503488372093028</v>
      </c>
      <c r="K55" s="114"/>
      <c r="L55" s="114"/>
      <c r="M55" s="114"/>
      <c r="N55" s="114"/>
      <c r="O55" s="98"/>
    </row>
    <row r="56" spans="1:15" x14ac:dyDescent="0.2">
      <c r="C56" s="14">
        <v>12</v>
      </c>
      <c r="D56" s="2">
        <v>4000</v>
      </c>
      <c r="E56" s="7" t="s">
        <v>28</v>
      </c>
      <c r="F56" s="2">
        <v>139.27000000000001</v>
      </c>
      <c r="G56" s="2">
        <f>F56/2</f>
        <v>69.635000000000005</v>
      </c>
      <c r="H56" s="2">
        <f>G56</f>
        <v>69.635000000000005</v>
      </c>
      <c r="J56" s="2">
        <f t="shared" ref="J56:J57" si="10">H56/$I$55</f>
        <v>1.6194186046511629</v>
      </c>
      <c r="O56" s="3"/>
    </row>
    <row r="57" spans="1:15" x14ac:dyDescent="0.2">
      <c r="C57" s="14">
        <v>12</v>
      </c>
      <c r="D57" s="2">
        <v>4000</v>
      </c>
      <c r="E57" s="7" t="s">
        <v>6</v>
      </c>
      <c r="F57" s="2" t="s">
        <v>12</v>
      </c>
      <c r="G57" s="2" t="s">
        <v>12</v>
      </c>
      <c r="H57" s="2">
        <v>0</v>
      </c>
      <c r="J57" s="2">
        <f t="shared" si="10"/>
        <v>0</v>
      </c>
      <c r="O57" s="3"/>
    </row>
    <row r="58" spans="1:15" x14ac:dyDescent="0.2">
      <c r="A58" s="99">
        <v>40714</v>
      </c>
      <c r="B58" s="110">
        <v>129</v>
      </c>
      <c r="C58" s="93">
        <v>12</v>
      </c>
      <c r="D58" s="91">
        <v>4000</v>
      </c>
      <c r="E58" s="94" t="s">
        <v>27</v>
      </c>
      <c r="F58" s="91" t="s">
        <v>12</v>
      </c>
      <c r="G58" s="91" t="str">
        <f t="shared" ref="G58:G60" si="11">F58</f>
        <v>no growth detectable</v>
      </c>
      <c r="H58" s="91">
        <v>0</v>
      </c>
      <c r="I58" s="91">
        <v>44</v>
      </c>
      <c r="J58" s="91">
        <f>H58/$I$58</f>
        <v>0</v>
      </c>
      <c r="K58" s="113"/>
      <c r="L58" s="113"/>
      <c r="M58" s="113"/>
      <c r="N58" s="113"/>
      <c r="O58" s="98"/>
    </row>
    <row r="59" spans="1:15" x14ac:dyDescent="0.2">
      <c r="C59" s="14">
        <v>12</v>
      </c>
      <c r="D59" s="2">
        <v>4000</v>
      </c>
      <c r="E59" s="7" t="s">
        <v>28</v>
      </c>
      <c r="F59" s="2" t="s">
        <v>12</v>
      </c>
      <c r="G59" s="2" t="str">
        <f t="shared" si="11"/>
        <v>no growth detectable</v>
      </c>
      <c r="H59" s="2">
        <v>0</v>
      </c>
      <c r="J59" s="2">
        <f t="shared" ref="J59:J60" si="12">H59/$I$58</f>
        <v>0</v>
      </c>
      <c r="O59" s="3"/>
    </row>
    <row r="60" spans="1:15" x14ac:dyDescent="0.2">
      <c r="C60" s="14">
        <v>12</v>
      </c>
      <c r="D60" s="2">
        <v>4000</v>
      </c>
      <c r="E60" s="7" t="s">
        <v>6</v>
      </c>
      <c r="F60" s="64" t="s">
        <v>12</v>
      </c>
      <c r="G60" s="2" t="str">
        <f t="shared" si="11"/>
        <v>no growth detectable</v>
      </c>
      <c r="H60" s="2">
        <v>0</v>
      </c>
      <c r="J60" s="2">
        <f t="shared" si="12"/>
        <v>0</v>
      </c>
      <c r="O60" s="3"/>
    </row>
    <row r="61" spans="1:15" x14ac:dyDescent="0.2">
      <c r="A61" s="91"/>
      <c r="B61" s="92" t="s">
        <v>34</v>
      </c>
      <c r="C61" s="93">
        <f>C58</f>
        <v>12</v>
      </c>
      <c r="D61" s="93"/>
      <c r="E61" s="94"/>
      <c r="F61" s="112"/>
      <c r="G61" s="95">
        <f>AVERAGE(G52,G55,G58)</f>
        <v>24.863250000000001</v>
      </c>
      <c r="H61" s="95">
        <f>AVERAGE(H52,H55,H58)</f>
        <v>16.575500000000002</v>
      </c>
      <c r="I61" s="95"/>
      <c r="J61" s="95">
        <f>AVERAGE(J52,J55,J58)</f>
        <v>0.38547674418604655</v>
      </c>
      <c r="K61" s="113"/>
      <c r="L61" s="113"/>
      <c r="M61" s="113"/>
      <c r="N61" s="113"/>
      <c r="O61" s="97"/>
    </row>
    <row r="62" spans="1:15" x14ac:dyDescent="0.2">
      <c r="B62" s="88" t="s">
        <v>7</v>
      </c>
      <c r="C62" s="14">
        <f>C59</f>
        <v>12</v>
      </c>
      <c r="D62" s="14"/>
      <c r="E62" s="7"/>
      <c r="F62" s="5"/>
      <c r="G62" s="21">
        <f>STDEV(G52,G55,G58)/SQRT(COUNT(G52,G55,G58))</f>
        <v>11.903249999999998</v>
      </c>
      <c r="H62" s="21">
        <f>STDEV(H52,H55,H58)/SQRT(COUNT(H52,H55,H58))</f>
        <v>10.766425602306459</v>
      </c>
      <c r="I62" s="21"/>
      <c r="J62" s="21">
        <f>STDEV(J52,J55,J58)/SQRT(COUNT(J52,J55,J58))</f>
        <v>0.25038199075131301</v>
      </c>
      <c r="O62" s="17"/>
    </row>
    <row r="63" spans="1:15" x14ac:dyDescent="0.2">
      <c r="B63" s="88"/>
      <c r="C63" s="14">
        <f>C60</f>
        <v>12</v>
      </c>
      <c r="D63" s="14"/>
      <c r="E63" s="7"/>
      <c r="F63" s="14"/>
      <c r="G63" s="27"/>
      <c r="H63" s="27"/>
      <c r="I63" s="27"/>
      <c r="J63" s="27"/>
      <c r="O63" s="17"/>
    </row>
    <row r="64" spans="1:15" x14ac:dyDescent="0.2">
      <c r="B64" s="88" t="s">
        <v>35</v>
      </c>
      <c r="C64" s="14">
        <f t="shared" ref="C64:C69" si="13">C61</f>
        <v>12</v>
      </c>
      <c r="D64" s="14"/>
      <c r="E64" s="7"/>
      <c r="F64" s="14"/>
      <c r="G64" s="21">
        <f>AVERAGE(G53,G56,G59)</f>
        <v>37.957000000000001</v>
      </c>
      <c r="H64" s="21">
        <f>AVERAGE(H53,H56,H59)</f>
        <v>25.304666666666666</v>
      </c>
      <c r="I64" s="21"/>
      <c r="J64" s="21">
        <f>AVERAGE(J53,J56,J59)</f>
        <v>0.58848062015503888</v>
      </c>
      <c r="O64" s="17"/>
    </row>
    <row r="65" spans="1:15" x14ac:dyDescent="0.2">
      <c r="B65" s="88" t="s">
        <v>7</v>
      </c>
      <c r="C65" s="14">
        <f t="shared" si="13"/>
        <v>12</v>
      </c>
      <c r="D65" s="14"/>
      <c r="E65" s="7"/>
      <c r="F65" s="14"/>
      <c r="G65" s="21">
        <f>STDEV(G53,G56,G59)/SQRT(COUNT(G53,G56,G59))</f>
        <v>31.678000000000008</v>
      </c>
      <c r="H65" s="21">
        <f>STDEV(H53,H56,H59)/SQRT(COUNT(H53,H56,H59))</f>
        <v>22.239156910978245</v>
      </c>
      <c r="I65" s="21"/>
      <c r="J65" s="21">
        <f>STDEV(J53,J56,J59)/SQRT(COUNT(J53,J56,J59))</f>
        <v>0.51718969560414507</v>
      </c>
      <c r="O65" s="17"/>
    </row>
    <row r="66" spans="1:15" x14ac:dyDescent="0.2">
      <c r="B66" s="88"/>
      <c r="C66" s="14">
        <f t="shared" si="13"/>
        <v>12</v>
      </c>
      <c r="D66" s="14"/>
      <c r="E66" s="7"/>
      <c r="F66" s="14"/>
      <c r="G66" s="27"/>
      <c r="H66" s="27"/>
      <c r="I66" s="27"/>
      <c r="J66" s="27"/>
      <c r="O66" s="17"/>
    </row>
    <row r="67" spans="1:15" x14ac:dyDescent="0.2">
      <c r="B67" s="88" t="s">
        <v>13</v>
      </c>
      <c r="C67" s="14">
        <f t="shared" si="13"/>
        <v>12</v>
      </c>
      <c r="D67" s="14"/>
      <c r="E67" s="7"/>
      <c r="F67" s="14"/>
      <c r="G67" s="21">
        <f>AVERAGE(G54,G57,G60)</f>
        <v>4.7945000000000002</v>
      </c>
      <c r="H67" s="21">
        <f>AVERAGE(H54,H57,H60)</f>
        <v>1.5981666666666667</v>
      </c>
      <c r="I67" s="21"/>
      <c r="J67" s="21">
        <f>AVERAGE(J54,J57,J60)</f>
        <v>3.7166666666666667E-2</v>
      </c>
      <c r="O67" s="17"/>
    </row>
    <row r="68" spans="1:15" x14ac:dyDescent="0.2">
      <c r="B68" s="88" t="s">
        <v>7</v>
      </c>
      <c r="C68" s="14">
        <f t="shared" si="13"/>
        <v>12</v>
      </c>
      <c r="D68" s="14"/>
      <c r="E68" s="7"/>
      <c r="F68" s="14"/>
      <c r="G68" s="21" t="e">
        <f>STDEV(G54,G57,G60)/SQRT(COUNT(G54,G57,G60))</f>
        <v>#DIV/0!</v>
      </c>
      <c r="H68" s="21">
        <f>STDEV(H54,H57,H60)/SQRT(COUNT(H54,H57,H60))</f>
        <v>1.598166666666667</v>
      </c>
      <c r="I68" s="21"/>
      <c r="J68" s="21">
        <f>STDEV(J54,J57,J60)/SQRT(COUNT(J54,J57,J60))</f>
        <v>3.7166666666666667E-2</v>
      </c>
      <c r="O68" s="17"/>
    </row>
    <row r="69" spans="1:15" ht="13.5" thickBot="1" x14ac:dyDescent="0.25">
      <c r="A69" s="10"/>
      <c r="B69" s="89"/>
      <c r="C69" s="8">
        <f t="shared" si="13"/>
        <v>12</v>
      </c>
      <c r="D69" s="15"/>
      <c r="E69" s="8"/>
      <c r="F69" s="15"/>
      <c r="G69" s="28"/>
      <c r="H69" s="28"/>
      <c r="I69" s="28"/>
      <c r="J69" s="28"/>
      <c r="K69" s="63"/>
      <c r="L69" s="63"/>
      <c r="M69" s="63"/>
      <c r="N69" s="63"/>
      <c r="O69" s="19"/>
    </row>
    <row r="70" spans="1:15" x14ac:dyDescent="0.2">
      <c r="A70" s="13">
        <v>40562</v>
      </c>
      <c r="B70" s="79">
        <v>75</v>
      </c>
      <c r="C70" s="14">
        <v>15</v>
      </c>
      <c r="D70" s="2">
        <v>4000</v>
      </c>
      <c r="E70" s="94" t="s">
        <v>27</v>
      </c>
      <c r="G70" s="2">
        <v>12.427</v>
      </c>
      <c r="H70" s="2">
        <f>G70</f>
        <v>12.427</v>
      </c>
      <c r="I70" s="2">
        <v>41</v>
      </c>
      <c r="J70" s="2">
        <f>H70/$I$70</f>
        <v>0.30309756097560975</v>
      </c>
    </row>
    <row r="71" spans="1:15" x14ac:dyDescent="0.2">
      <c r="C71" s="14">
        <v>15</v>
      </c>
      <c r="D71" s="2">
        <v>4000</v>
      </c>
      <c r="E71" s="7" t="s">
        <v>28</v>
      </c>
      <c r="G71" s="2">
        <v>7.2009999999999996</v>
      </c>
      <c r="H71" s="2">
        <f>G71</f>
        <v>7.2009999999999996</v>
      </c>
      <c r="J71" s="2">
        <f t="shared" ref="J71:J72" si="14">H71/$I$70</f>
        <v>0.1756341463414634</v>
      </c>
    </row>
    <row r="72" spans="1:15" x14ac:dyDescent="0.2">
      <c r="C72" s="14">
        <v>15</v>
      </c>
      <c r="D72" s="2">
        <v>4000</v>
      </c>
      <c r="E72" s="7" t="s">
        <v>6</v>
      </c>
      <c r="F72" s="2" t="s">
        <v>12</v>
      </c>
      <c r="G72" s="2" t="s">
        <v>12</v>
      </c>
      <c r="H72" s="2">
        <v>0</v>
      </c>
      <c r="J72" s="2">
        <f t="shared" si="14"/>
        <v>0</v>
      </c>
    </row>
    <row r="73" spans="1:15" x14ac:dyDescent="0.2">
      <c r="A73" s="99">
        <v>40716</v>
      </c>
      <c r="B73" s="110">
        <v>76</v>
      </c>
      <c r="C73" s="93">
        <v>15</v>
      </c>
      <c r="D73" s="91">
        <v>4000</v>
      </c>
      <c r="E73" s="94" t="s">
        <v>27</v>
      </c>
      <c r="F73" s="91" t="s">
        <v>12</v>
      </c>
      <c r="G73" s="91" t="str">
        <f t="shared" ref="G73:G78" si="15">F73</f>
        <v>no growth detectable</v>
      </c>
      <c r="H73" s="91">
        <v>0</v>
      </c>
      <c r="I73" s="91">
        <v>41</v>
      </c>
      <c r="J73" s="91">
        <v>0</v>
      </c>
      <c r="K73" s="113"/>
      <c r="L73" s="113"/>
      <c r="M73" s="113"/>
      <c r="N73" s="113"/>
      <c r="O73" s="98"/>
    </row>
    <row r="74" spans="1:15" x14ac:dyDescent="0.2">
      <c r="C74" s="14">
        <v>15</v>
      </c>
      <c r="D74" s="2">
        <v>4000</v>
      </c>
      <c r="E74" s="7" t="s">
        <v>28</v>
      </c>
      <c r="F74" s="2" t="s">
        <v>12</v>
      </c>
      <c r="G74" s="2" t="str">
        <f t="shared" si="15"/>
        <v>no growth detectable</v>
      </c>
      <c r="H74" s="2">
        <v>0</v>
      </c>
      <c r="J74" s="2">
        <v>0</v>
      </c>
      <c r="O74" s="3"/>
    </row>
    <row r="75" spans="1:15" x14ac:dyDescent="0.2">
      <c r="C75" s="14">
        <v>15</v>
      </c>
      <c r="D75" s="2">
        <v>4000</v>
      </c>
      <c r="E75" s="7" t="s">
        <v>6</v>
      </c>
      <c r="F75" s="2" t="s">
        <v>12</v>
      </c>
      <c r="G75" s="2" t="str">
        <f t="shared" si="15"/>
        <v>no growth detectable</v>
      </c>
      <c r="H75" s="2">
        <v>0</v>
      </c>
      <c r="J75" s="2">
        <v>0</v>
      </c>
      <c r="O75" s="3"/>
    </row>
    <row r="76" spans="1:15" x14ac:dyDescent="0.2">
      <c r="A76" s="99">
        <v>40718</v>
      </c>
      <c r="B76" s="110">
        <v>117</v>
      </c>
      <c r="C76" s="93">
        <v>15</v>
      </c>
      <c r="D76" s="91">
        <v>4000</v>
      </c>
      <c r="E76" s="94" t="s">
        <v>27</v>
      </c>
      <c r="F76" s="91" t="s">
        <v>12</v>
      </c>
      <c r="G76" s="91" t="str">
        <f t="shared" si="15"/>
        <v>no growth detectable</v>
      </c>
      <c r="H76" s="91">
        <v>0</v>
      </c>
      <c r="I76" s="91">
        <v>44</v>
      </c>
      <c r="J76" s="91">
        <v>0</v>
      </c>
      <c r="K76" s="113"/>
      <c r="L76" s="113"/>
      <c r="M76" s="113"/>
      <c r="N76" s="113"/>
      <c r="O76" s="98"/>
    </row>
    <row r="77" spans="1:15" x14ac:dyDescent="0.2">
      <c r="C77" s="14">
        <v>15</v>
      </c>
      <c r="D77" s="2">
        <v>4000</v>
      </c>
      <c r="E77" s="7" t="s">
        <v>28</v>
      </c>
      <c r="F77" s="2" t="s">
        <v>12</v>
      </c>
      <c r="G77" s="2" t="str">
        <f t="shared" si="15"/>
        <v>no growth detectable</v>
      </c>
      <c r="H77" s="2">
        <v>0</v>
      </c>
      <c r="J77" s="2">
        <v>0</v>
      </c>
      <c r="O77" s="3"/>
    </row>
    <row r="78" spans="1:15" x14ac:dyDescent="0.2">
      <c r="C78" s="14">
        <v>15</v>
      </c>
      <c r="D78" s="2">
        <v>4000</v>
      </c>
      <c r="E78" s="7" t="s">
        <v>6</v>
      </c>
      <c r="F78" s="2" t="s">
        <v>12</v>
      </c>
      <c r="G78" s="2" t="str">
        <f t="shared" si="15"/>
        <v>no growth detectable</v>
      </c>
      <c r="H78" s="2">
        <v>0</v>
      </c>
      <c r="J78" s="2">
        <v>0</v>
      </c>
      <c r="O78" s="3"/>
    </row>
    <row r="79" spans="1:15" x14ac:dyDescent="0.2">
      <c r="A79" s="91"/>
      <c r="B79" s="92" t="s">
        <v>34</v>
      </c>
      <c r="C79" s="93">
        <f>C76</f>
        <v>15</v>
      </c>
      <c r="D79" s="93"/>
      <c r="E79" s="94"/>
      <c r="F79" s="112"/>
      <c r="G79" s="95">
        <f>AVERAGE(G70,G73,G76)</f>
        <v>12.427</v>
      </c>
      <c r="H79" s="95">
        <f>AVERAGE(H70,H73,H76)</f>
        <v>4.1423333333333332</v>
      </c>
      <c r="I79" s="95"/>
      <c r="J79" s="95">
        <f>AVERAGE(J70,J73,J76)</f>
        <v>0.10103252032520325</v>
      </c>
      <c r="K79" s="113"/>
      <c r="L79" s="113"/>
      <c r="M79" s="113"/>
      <c r="N79" s="113"/>
      <c r="O79" s="97"/>
    </row>
    <row r="80" spans="1:15" x14ac:dyDescent="0.2">
      <c r="B80" s="88" t="s">
        <v>7</v>
      </c>
      <c r="C80" s="14">
        <f>C77</f>
        <v>15</v>
      </c>
      <c r="D80" s="14"/>
      <c r="E80" s="7"/>
      <c r="F80" s="5"/>
      <c r="G80" s="21" t="e">
        <f>STDEV(G70,G73,G76)/SQRT(COUNT(G70,G73,G76))</f>
        <v>#DIV/0!</v>
      </c>
      <c r="H80" s="21">
        <f>STDEV(H70,H73,H76)/SQRT(COUNT(H70,H73,H76))</f>
        <v>4.1423333333333332</v>
      </c>
      <c r="I80" s="21"/>
      <c r="J80" s="21">
        <f>STDEV(J70,J73,J76)/SQRT(COUNT(J70,J73,J76))</f>
        <v>0.10103252032520327</v>
      </c>
      <c r="O80" s="17"/>
    </row>
    <row r="81" spans="1:15" x14ac:dyDescent="0.2">
      <c r="B81" s="88"/>
      <c r="C81" s="14">
        <f>C78</f>
        <v>15</v>
      </c>
      <c r="D81" s="14"/>
      <c r="E81" s="7"/>
      <c r="F81" s="14"/>
      <c r="G81" s="27"/>
      <c r="H81" s="27"/>
      <c r="I81" s="27"/>
      <c r="J81" s="27"/>
      <c r="O81" s="17"/>
    </row>
    <row r="82" spans="1:15" x14ac:dyDescent="0.2">
      <c r="B82" s="88" t="s">
        <v>35</v>
      </c>
      <c r="C82" s="14">
        <f t="shared" ref="C82:C87" si="16">C79</f>
        <v>15</v>
      </c>
      <c r="D82" s="14"/>
      <c r="E82" s="7"/>
      <c r="F82" s="14"/>
      <c r="G82" s="21">
        <f>AVERAGE(G71,G74,G77)</f>
        <v>7.2009999999999996</v>
      </c>
      <c r="H82" s="21">
        <f>AVERAGE(H71,H74,H77)</f>
        <v>2.4003333333333332</v>
      </c>
      <c r="I82" s="21"/>
      <c r="J82" s="21">
        <f>AVERAGE(J71,J74,J77)</f>
        <v>5.854471544715447E-2</v>
      </c>
      <c r="O82" s="17"/>
    </row>
    <row r="83" spans="1:15" x14ac:dyDescent="0.2">
      <c r="B83" s="88" t="s">
        <v>7</v>
      </c>
      <c r="C83" s="14">
        <f t="shared" si="16"/>
        <v>15</v>
      </c>
      <c r="D83" s="14"/>
      <c r="E83" s="7"/>
      <c r="F83" s="14"/>
      <c r="G83" s="21" t="e">
        <f>STDEV(G71,G74,G77)/SQRT(COUNT(G71,G74,G77))</f>
        <v>#DIV/0!</v>
      </c>
      <c r="H83" s="21">
        <f>STDEV(H71,H74,H77)/SQRT(COUNT(H71,H74,H77))</f>
        <v>2.4003333333333332</v>
      </c>
      <c r="I83" s="21"/>
      <c r="J83" s="21">
        <f>STDEV(J71,J74,J77)/SQRT(COUNT(J71,J74,J77))</f>
        <v>5.8544715447154477E-2</v>
      </c>
      <c r="O83" s="17"/>
    </row>
    <row r="84" spans="1:15" x14ac:dyDescent="0.2">
      <c r="B84" s="88"/>
      <c r="C84" s="14">
        <f t="shared" si="16"/>
        <v>15</v>
      </c>
      <c r="D84" s="14"/>
      <c r="E84" s="7"/>
      <c r="F84" s="14"/>
      <c r="G84" s="27"/>
      <c r="H84" s="27"/>
      <c r="I84" s="27"/>
      <c r="J84" s="27"/>
      <c r="O84" s="17"/>
    </row>
    <row r="85" spans="1:15" x14ac:dyDescent="0.2">
      <c r="B85" s="88" t="s">
        <v>13</v>
      </c>
      <c r="C85" s="14">
        <f t="shared" si="16"/>
        <v>15</v>
      </c>
      <c r="D85" s="14"/>
      <c r="E85" s="7"/>
      <c r="F85" s="14"/>
      <c r="G85" s="21" t="e">
        <f>AVERAGE(G72,G75,G78)</f>
        <v>#DIV/0!</v>
      </c>
      <c r="H85" s="21">
        <f>AVERAGE(H72,H75,H78)</f>
        <v>0</v>
      </c>
      <c r="I85" s="21"/>
      <c r="J85" s="21">
        <f>AVERAGE(J72,J75,J78)</f>
        <v>0</v>
      </c>
      <c r="O85" s="17"/>
    </row>
    <row r="86" spans="1:15" x14ac:dyDescent="0.2">
      <c r="B86" s="88" t="s">
        <v>7</v>
      </c>
      <c r="C86" s="14">
        <f t="shared" si="16"/>
        <v>15</v>
      </c>
      <c r="D86" s="14"/>
      <c r="E86" s="7"/>
      <c r="F86" s="14"/>
      <c r="G86" s="21" t="e">
        <f>STDEV(G72,G75,G78)/SQRT(COUNT(G72,G75,G78))</f>
        <v>#DIV/0!</v>
      </c>
      <c r="H86" s="21">
        <f>STDEV(H72,H75,H78)/SQRT(COUNT(H72,H75,H78))</f>
        <v>0</v>
      </c>
      <c r="I86" s="21"/>
      <c r="J86" s="21">
        <f>STDEV(J72,J75,J78)/SQRT(COUNT(J72,J75,J78))</f>
        <v>0</v>
      </c>
      <c r="O86" s="17"/>
    </row>
    <row r="87" spans="1:15" ht="13.5" thickBot="1" x14ac:dyDescent="0.25">
      <c r="A87" s="10"/>
      <c r="B87" s="89"/>
      <c r="C87" s="8">
        <f t="shared" si="16"/>
        <v>15</v>
      </c>
      <c r="D87" s="15"/>
      <c r="E87" s="8"/>
      <c r="F87" s="15"/>
      <c r="G87" s="28"/>
      <c r="H87" s="28"/>
      <c r="I87" s="28"/>
      <c r="J87" s="28"/>
      <c r="K87" s="63"/>
      <c r="L87" s="63"/>
      <c r="M87" s="63"/>
      <c r="N87" s="63"/>
      <c r="O87" s="19"/>
    </row>
    <row r="88" spans="1:15" x14ac:dyDescent="0.2">
      <c r="A88" s="13">
        <v>40718</v>
      </c>
      <c r="B88" s="79">
        <v>103</v>
      </c>
      <c r="C88" s="14">
        <v>18</v>
      </c>
      <c r="D88" s="2">
        <v>4000</v>
      </c>
      <c r="E88" s="94" t="s">
        <v>27</v>
      </c>
      <c r="G88" s="2">
        <v>16.908999999999999</v>
      </c>
      <c r="H88" s="2">
        <f>G88</f>
        <v>16.908999999999999</v>
      </c>
      <c r="I88" s="2">
        <v>43</v>
      </c>
      <c r="J88" s="2">
        <f>H88/$I$88</f>
        <v>0.39323255813953484</v>
      </c>
    </row>
    <row r="89" spans="1:15" x14ac:dyDescent="0.2">
      <c r="C89" s="14">
        <v>18</v>
      </c>
      <c r="D89" s="2">
        <v>4000</v>
      </c>
      <c r="E89" s="7" t="s">
        <v>28</v>
      </c>
      <c r="G89" s="2">
        <v>8.1720000000000006</v>
      </c>
      <c r="H89" s="2">
        <f>G89</f>
        <v>8.1720000000000006</v>
      </c>
      <c r="J89" s="2">
        <f t="shared" ref="J89:J90" si="17">H89/$I$88</f>
        <v>0.19004651162790698</v>
      </c>
    </row>
    <row r="90" spans="1:15" x14ac:dyDescent="0.2">
      <c r="C90" s="14">
        <v>18</v>
      </c>
      <c r="D90" s="2">
        <v>4000</v>
      </c>
      <c r="E90" s="7" t="s">
        <v>6</v>
      </c>
      <c r="F90" s="2" t="s">
        <v>12</v>
      </c>
      <c r="G90" s="2" t="str">
        <f>F90</f>
        <v>no growth detectable</v>
      </c>
      <c r="H90" s="2">
        <v>0</v>
      </c>
      <c r="J90" s="2">
        <f t="shared" si="17"/>
        <v>0</v>
      </c>
    </row>
    <row r="91" spans="1:15" x14ac:dyDescent="0.2">
      <c r="A91" s="99">
        <v>40589</v>
      </c>
      <c r="B91" s="110">
        <v>104</v>
      </c>
      <c r="C91" s="93">
        <v>18</v>
      </c>
      <c r="D91" s="91">
        <v>4000</v>
      </c>
      <c r="E91" s="94" t="s">
        <v>27</v>
      </c>
      <c r="F91" s="91" t="s">
        <v>16</v>
      </c>
      <c r="G91" s="91" t="s">
        <v>16</v>
      </c>
      <c r="H91" s="91"/>
      <c r="I91" s="91">
        <v>43</v>
      </c>
      <c r="J91" s="91"/>
      <c r="K91" s="114"/>
      <c r="L91" s="114"/>
      <c r="M91" s="114"/>
      <c r="N91" s="114"/>
      <c r="O91" s="98"/>
    </row>
    <row r="92" spans="1:15" x14ac:dyDescent="0.2">
      <c r="A92" s="13">
        <v>40722</v>
      </c>
      <c r="C92" s="14">
        <v>18</v>
      </c>
      <c r="D92" s="2">
        <v>4000</v>
      </c>
      <c r="E92" s="7" t="s">
        <v>28</v>
      </c>
      <c r="F92" s="2" t="s">
        <v>12</v>
      </c>
      <c r="G92" s="2" t="s">
        <v>12</v>
      </c>
      <c r="H92" s="2">
        <v>0</v>
      </c>
      <c r="J92" s="2">
        <v>0</v>
      </c>
      <c r="O92" s="3"/>
    </row>
    <row r="93" spans="1:15" x14ac:dyDescent="0.2">
      <c r="C93" s="14">
        <v>18</v>
      </c>
      <c r="D93" s="2">
        <v>4000</v>
      </c>
      <c r="E93" s="7" t="s">
        <v>6</v>
      </c>
      <c r="F93" s="2" t="s">
        <v>16</v>
      </c>
      <c r="G93" s="2" t="str">
        <f>F93</f>
        <v>no fluorescence</v>
      </c>
      <c r="O93" s="3"/>
    </row>
    <row r="94" spans="1:15" x14ac:dyDescent="0.2">
      <c r="A94" s="99">
        <v>40718</v>
      </c>
      <c r="B94" s="110">
        <v>132</v>
      </c>
      <c r="C94" s="93">
        <v>18</v>
      </c>
      <c r="D94" s="91">
        <v>4000</v>
      </c>
      <c r="E94" s="94" t="s">
        <v>27</v>
      </c>
      <c r="F94" s="91" t="s">
        <v>12</v>
      </c>
      <c r="G94" s="91" t="str">
        <f t="shared" ref="G94:G96" si="18">F94</f>
        <v>no growth detectable</v>
      </c>
      <c r="H94" s="91">
        <v>0</v>
      </c>
      <c r="I94" s="91">
        <v>44</v>
      </c>
      <c r="J94" s="91">
        <v>0</v>
      </c>
      <c r="K94" s="113"/>
      <c r="L94" s="113"/>
      <c r="M94" s="113"/>
      <c r="N94" s="113"/>
      <c r="O94" s="98"/>
    </row>
    <row r="95" spans="1:15" x14ac:dyDescent="0.2">
      <c r="C95" s="14">
        <v>18</v>
      </c>
      <c r="D95" s="2">
        <v>4000</v>
      </c>
      <c r="E95" s="7" t="s">
        <v>28</v>
      </c>
      <c r="F95" s="2" t="s">
        <v>12</v>
      </c>
      <c r="G95" s="2" t="str">
        <f t="shared" si="18"/>
        <v>no growth detectable</v>
      </c>
      <c r="H95" s="2">
        <v>0</v>
      </c>
      <c r="J95" s="2">
        <v>0</v>
      </c>
      <c r="O95" s="3"/>
    </row>
    <row r="96" spans="1:15" x14ac:dyDescent="0.2">
      <c r="C96" s="14">
        <v>18</v>
      </c>
      <c r="D96" s="2">
        <v>4000</v>
      </c>
      <c r="E96" s="7" t="s">
        <v>6</v>
      </c>
      <c r="F96" s="2" t="s">
        <v>12</v>
      </c>
      <c r="G96" s="2" t="str">
        <f t="shared" si="18"/>
        <v>no growth detectable</v>
      </c>
      <c r="H96" s="2">
        <v>0</v>
      </c>
      <c r="J96" s="2">
        <v>0</v>
      </c>
      <c r="O96" s="3"/>
    </row>
    <row r="97" spans="1:15" x14ac:dyDescent="0.2">
      <c r="A97" s="91"/>
      <c r="B97" s="92" t="s">
        <v>34</v>
      </c>
      <c r="C97" s="93">
        <f t="shared" ref="C97:C102" si="19">C88</f>
        <v>18</v>
      </c>
      <c r="D97" s="93"/>
      <c r="E97" s="94"/>
      <c r="F97" s="112"/>
      <c r="G97" s="95">
        <f>AVERAGE(G88,G91,G94)</f>
        <v>16.908999999999999</v>
      </c>
      <c r="H97" s="95">
        <f>AVERAGE(H88,H91,H94)</f>
        <v>8.4544999999999995</v>
      </c>
      <c r="I97" s="95"/>
      <c r="J97" s="95">
        <f>AVERAGE(J88,J91,J94)</f>
        <v>0.19661627906976742</v>
      </c>
      <c r="K97" s="113"/>
      <c r="L97" s="113"/>
      <c r="M97" s="113"/>
      <c r="N97" s="113"/>
      <c r="O97" s="97"/>
    </row>
    <row r="98" spans="1:15" x14ac:dyDescent="0.2">
      <c r="B98" s="88" t="s">
        <v>7</v>
      </c>
      <c r="C98" s="14">
        <f t="shared" si="19"/>
        <v>18</v>
      </c>
      <c r="D98" s="14"/>
      <c r="E98" s="7"/>
      <c r="F98" s="5"/>
      <c r="G98" s="21" t="e">
        <f>STDEV(G88,G91,G94)/SQRT(COUNT(G88,G91,G94))</f>
        <v>#DIV/0!</v>
      </c>
      <c r="H98" s="21">
        <f>STDEV(H88,H91,H94)/SQRT(COUNT(H88,H91,H94))</f>
        <v>8.4544999999999995</v>
      </c>
      <c r="I98" s="21"/>
      <c r="J98" s="21">
        <f>STDEV(J88,J91,J94)/SQRT(COUNT(J88,J91,J94))</f>
        <v>0.19661627906976742</v>
      </c>
      <c r="O98" s="17"/>
    </row>
    <row r="99" spans="1:15" x14ac:dyDescent="0.2">
      <c r="B99" s="88"/>
      <c r="C99" s="14">
        <f t="shared" si="19"/>
        <v>18</v>
      </c>
      <c r="D99" s="14"/>
      <c r="E99" s="7"/>
      <c r="F99" s="14"/>
      <c r="G99" s="27"/>
      <c r="H99" s="27"/>
      <c r="I99" s="27"/>
      <c r="J99" s="27"/>
      <c r="O99" s="17"/>
    </row>
    <row r="100" spans="1:15" x14ac:dyDescent="0.2">
      <c r="B100" s="88" t="s">
        <v>35</v>
      </c>
      <c r="C100" s="14">
        <f t="shared" si="19"/>
        <v>18</v>
      </c>
      <c r="D100" s="14"/>
      <c r="E100" s="7"/>
      <c r="F100" s="14"/>
      <c r="G100" s="21">
        <f>AVERAGE(G89,G92,G95)</f>
        <v>8.1720000000000006</v>
      </c>
      <c r="H100" s="21">
        <f>AVERAGE(H89,H92,H95)</f>
        <v>2.7240000000000002</v>
      </c>
      <c r="I100" s="21"/>
      <c r="J100" s="21">
        <f>AVERAGE(J89,J92,J95)</f>
        <v>6.3348837209302331E-2</v>
      </c>
      <c r="O100" s="17"/>
    </row>
    <row r="101" spans="1:15" x14ac:dyDescent="0.2">
      <c r="B101" s="88" t="s">
        <v>7</v>
      </c>
      <c r="C101" s="14">
        <f t="shared" si="19"/>
        <v>18</v>
      </c>
      <c r="D101" s="14"/>
      <c r="E101" s="7"/>
      <c r="F101" s="14"/>
      <c r="G101" s="21" t="e">
        <f>STDEV(G89,G92,G95)/SQRT(COUNT(G89,G92,G95))</f>
        <v>#DIV/0!</v>
      </c>
      <c r="H101" s="21">
        <f>STDEV(H89,H92,H95)/SQRT(COUNT(H89,H92,H95))</f>
        <v>2.7240000000000006</v>
      </c>
      <c r="I101" s="21"/>
      <c r="J101" s="21">
        <f>STDEV(J89,J92,J95)/SQRT(COUNT(J89,J92,J95))</f>
        <v>6.3348837209302331E-2</v>
      </c>
      <c r="O101" s="17"/>
    </row>
    <row r="102" spans="1:15" x14ac:dyDescent="0.2">
      <c r="B102" s="88"/>
      <c r="C102" s="14">
        <f t="shared" si="19"/>
        <v>18</v>
      </c>
      <c r="D102" s="14"/>
      <c r="E102" s="7"/>
      <c r="F102" s="14"/>
      <c r="G102" s="27"/>
      <c r="H102" s="27"/>
      <c r="I102" s="27"/>
      <c r="J102" s="27"/>
      <c r="O102" s="17"/>
    </row>
    <row r="103" spans="1:15" x14ac:dyDescent="0.2">
      <c r="B103" s="88" t="s">
        <v>13</v>
      </c>
      <c r="C103" s="14">
        <f>C94</f>
        <v>18</v>
      </c>
      <c r="D103" s="14"/>
      <c r="E103" s="7"/>
      <c r="F103" s="14"/>
      <c r="G103" s="21" t="e">
        <f>AVERAGE(G90,G93,G96)</f>
        <v>#DIV/0!</v>
      </c>
      <c r="H103" s="21">
        <f>AVERAGE(H90,H93,H96)</f>
        <v>0</v>
      </c>
      <c r="I103" s="21"/>
      <c r="J103" s="21">
        <f>AVERAGE(J90,J93,J96)</f>
        <v>0</v>
      </c>
      <c r="O103" s="17"/>
    </row>
    <row r="104" spans="1:15" x14ac:dyDescent="0.2">
      <c r="B104" s="88" t="s">
        <v>7</v>
      </c>
      <c r="C104" s="14">
        <f>C95</f>
        <v>18</v>
      </c>
      <c r="D104" s="14"/>
      <c r="E104" s="7"/>
      <c r="F104" s="14"/>
      <c r="G104" s="21" t="e">
        <f>STDEV(G90,G93,G96)/SQRT(COUNT(G90,G93,G96))</f>
        <v>#DIV/0!</v>
      </c>
      <c r="H104" s="21">
        <f>STDEV(H90,H93,H96)/SQRT(COUNT(H90,H93,H96))</f>
        <v>0</v>
      </c>
      <c r="I104" s="21"/>
      <c r="J104" s="21">
        <f>STDEV(J90,J93,J96)/SQRT(COUNT(J90,J93,J96))</f>
        <v>0</v>
      </c>
      <c r="O104" s="17"/>
    </row>
    <row r="105" spans="1:15" ht="13.5" thickBot="1" x14ac:dyDescent="0.25">
      <c r="A105" s="10"/>
      <c r="B105" s="89"/>
      <c r="C105" s="8">
        <f>C96</f>
        <v>18</v>
      </c>
      <c r="D105" s="15"/>
      <c r="E105" s="8"/>
      <c r="F105" s="15"/>
      <c r="G105" s="28"/>
      <c r="H105" s="28"/>
      <c r="I105" s="28"/>
      <c r="J105" s="28"/>
      <c r="K105" s="63"/>
      <c r="L105" s="63"/>
      <c r="M105" s="63"/>
      <c r="N105" s="63"/>
      <c r="O105" s="19"/>
    </row>
    <row r="108" spans="1:15" x14ac:dyDescent="0.2">
      <c r="G108" s="128"/>
      <c r="H108" s="128"/>
      <c r="I108" s="128"/>
      <c r="J108" s="128"/>
      <c r="K108" s="127"/>
      <c r="L108" s="127"/>
      <c r="M108" s="127"/>
      <c r="N108" s="127"/>
      <c r="O108" s="18"/>
    </row>
    <row r="109" spans="1:15" x14ac:dyDescent="0.2">
      <c r="G109" s="128"/>
      <c r="H109" s="128"/>
      <c r="I109" s="128"/>
      <c r="J109" s="128"/>
      <c r="K109" s="127"/>
      <c r="L109" s="127"/>
      <c r="M109" s="127"/>
      <c r="N109" s="127"/>
      <c r="O109" s="18"/>
    </row>
    <row r="110" spans="1:15" x14ac:dyDescent="0.2">
      <c r="G110" s="128"/>
      <c r="H110" s="128"/>
      <c r="I110" s="128"/>
      <c r="J110" s="128"/>
      <c r="K110" s="127"/>
      <c r="L110" s="127"/>
      <c r="M110" s="127"/>
      <c r="N110" s="127"/>
      <c r="O110" s="18"/>
    </row>
    <row r="111" spans="1:15" x14ac:dyDescent="0.2">
      <c r="G111" s="128"/>
      <c r="H111" s="128"/>
      <c r="I111" s="128"/>
      <c r="J111" s="128"/>
      <c r="K111" s="127"/>
      <c r="L111" s="127"/>
      <c r="M111" s="127"/>
      <c r="N111" s="127"/>
      <c r="O111" s="18"/>
    </row>
    <row r="112" spans="1:15" x14ac:dyDescent="0.2">
      <c r="G112" s="128"/>
      <c r="H112" s="128"/>
      <c r="I112" s="128"/>
      <c r="J112" s="128"/>
      <c r="K112" s="127"/>
      <c r="L112" s="127"/>
      <c r="M112" s="127"/>
      <c r="N112" s="127"/>
      <c r="O112" s="18"/>
    </row>
    <row r="113" spans="7:14" x14ac:dyDescent="0.2">
      <c r="G113" s="79"/>
      <c r="H113" s="79"/>
      <c r="I113" s="79"/>
      <c r="J113" s="79"/>
      <c r="K113" s="127"/>
      <c r="L113" s="127"/>
      <c r="M113" s="127"/>
      <c r="N113" s="127"/>
    </row>
    <row r="114" spans="7:14" x14ac:dyDescent="0.2">
      <c r="G114" s="128"/>
      <c r="H114" s="128"/>
      <c r="I114" s="128"/>
      <c r="J114" s="128"/>
      <c r="K114" s="127"/>
      <c r="L114" s="127"/>
      <c r="M114" s="127"/>
      <c r="N114" s="127"/>
    </row>
    <row r="115" spans="7:14" x14ac:dyDescent="0.2">
      <c r="G115" s="128"/>
      <c r="H115" s="128"/>
      <c r="I115" s="128"/>
      <c r="J115" s="128"/>
      <c r="K115" s="127"/>
      <c r="L115" s="127"/>
      <c r="M115" s="127"/>
      <c r="N115" s="127"/>
    </row>
    <row r="116" spans="7:14" x14ac:dyDescent="0.2">
      <c r="G116" s="128"/>
      <c r="H116" s="128"/>
      <c r="I116" s="128"/>
      <c r="J116" s="128"/>
      <c r="K116" s="127"/>
      <c r="L116" s="127"/>
      <c r="M116" s="127"/>
      <c r="N116" s="127"/>
    </row>
    <row r="117" spans="7:14" x14ac:dyDescent="0.2">
      <c r="G117" s="79"/>
      <c r="H117" s="79"/>
      <c r="I117" s="79"/>
      <c r="J117" s="79"/>
      <c r="K117" s="127"/>
      <c r="L117" s="127"/>
      <c r="M117" s="127"/>
      <c r="N117" s="127"/>
    </row>
  </sheetData>
  <mergeCells count="8">
    <mergeCell ref="A2:A3"/>
    <mergeCell ref="B2:B3"/>
    <mergeCell ref="C2:C3"/>
    <mergeCell ref="D2:D3"/>
    <mergeCell ref="O2:O3"/>
    <mergeCell ref="F2:F3"/>
    <mergeCell ref="G2:G3"/>
    <mergeCell ref="E2:E3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70"/>
  <sheetViews>
    <sheetView zoomScale="70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C38" sqref="C38"/>
    </sheetView>
  </sheetViews>
  <sheetFormatPr baseColWidth="10" defaultColWidth="11.5703125" defaultRowHeight="12.75" x14ac:dyDescent="0.2"/>
  <cols>
    <col min="1" max="3" width="11.5703125" style="1"/>
    <col min="4" max="4" width="9.42578125" style="1" customWidth="1"/>
    <col min="5" max="5" width="13.28515625" style="1" customWidth="1"/>
    <col min="6" max="7" width="11.5703125" style="1"/>
    <col min="8" max="8" width="11.140625" style="1" customWidth="1"/>
    <col min="9" max="27" width="11.5703125" style="1"/>
    <col min="28" max="28" width="35.42578125" style="1" bestFit="1" customWidth="1"/>
    <col min="29" max="29" width="4" style="1" customWidth="1"/>
    <col min="30" max="30" width="11.5703125" style="1"/>
    <col min="31" max="31" width="20.7109375" style="1" customWidth="1"/>
    <col min="32" max="32" width="11.5703125" style="1"/>
    <col min="33" max="33" width="6.28515625" style="1" customWidth="1"/>
    <col min="34" max="34" width="11.5703125" style="1"/>
    <col min="35" max="35" width="20.7109375" style="1" customWidth="1"/>
    <col min="36" max="36" width="11.5703125" style="1"/>
    <col min="37" max="37" width="4" style="1" customWidth="1"/>
    <col min="38" max="38" width="11.5703125" style="1" customWidth="1"/>
    <col min="39" max="39" width="20.7109375" style="1" customWidth="1"/>
    <col min="40" max="40" width="11.5703125" style="1" customWidth="1"/>
    <col min="41" max="43" width="11.5703125" style="1"/>
    <col min="44" max="44" width="27.140625" style="1" bestFit="1" customWidth="1"/>
    <col min="45" max="16384" width="11.5703125" style="1"/>
  </cols>
  <sheetData>
    <row r="1" spans="2:49" x14ac:dyDescent="0.2">
      <c r="AQ1" s="81"/>
      <c r="AR1" s="81"/>
      <c r="AS1" s="81"/>
      <c r="AT1" s="77"/>
      <c r="AU1" s="77"/>
      <c r="AV1" s="77"/>
      <c r="AW1" s="77"/>
    </row>
    <row r="2" spans="2:49" ht="13.5" thickBot="1" x14ac:dyDescent="0.25">
      <c r="AQ2" s="77"/>
      <c r="AR2" s="77"/>
      <c r="AS2" s="77"/>
      <c r="AT2" s="77"/>
      <c r="AU2" s="77"/>
      <c r="AV2" s="77"/>
      <c r="AW2" s="77"/>
    </row>
    <row r="3" spans="2:49" s="9" customFormat="1" x14ac:dyDescent="0.2">
      <c r="B3" s="164" t="s">
        <v>17</v>
      </c>
      <c r="C3" s="9" t="s">
        <v>19</v>
      </c>
      <c r="E3" s="56">
        <v>1</v>
      </c>
      <c r="F3" s="56">
        <v>1</v>
      </c>
      <c r="G3" s="56">
        <v>1</v>
      </c>
      <c r="H3" s="56">
        <v>4</v>
      </c>
      <c r="I3" s="56">
        <v>4</v>
      </c>
      <c r="J3" s="56">
        <v>4</v>
      </c>
      <c r="K3" s="56">
        <v>7</v>
      </c>
      <c r="L3" s="56">
        <v>7</v>
      </c>
      <c r="M3" s="56">
        <v>7</v>
      </c>
      <c r="N3" s="56">
        <v>10</v>
      </c>
      <c r="O3" s="56">
        <v>10</v>
      </c>
      <c r="P3" s="56">
        <v>10</v>
      </c>
      <c r="Q3" s="56">
        <v>10</v>
      </c>
      <c r="R3" s="56">
        <v>13</v>
      </c>
      <c r="S3" s="56">
        <v>13</v>
      </c>
      <c r="T3" s="56">
        <v>13</v>
      </c>
      <c r="U3" s="56">
        <v>16</v>
      </c>
      <c r="V3" s="56">
        <v>16</v>
      </c>
      <c r="W3" s="56">
        <v>16</v>
      </c>
      <c r="AC3" s="90"/>
      <c r="AD3" s="90"/>
      <c r="AE3" s="81"/>
      <c r="AF3" s="81"/>
      <c r="AG3" s="81"/>
      <c r="AH3" s="81"/>
      <c r="AI3" s="81"/>
    </row>
    <row r="4" spans="2:49" s="9" customFormat="1" ht="13.5" thickBot="1" x14ac:dyDescent="0.25">
      <c r="B4" s="165"/>
      <c r="C4" s="9" t="s">
        <v>18</v>
      </c>
      <c r="E4" s="9">
        <v>90</v>
      </c>
      <c r="F4" s="9">
        <v>109</v>
      </c>
      <c r="G4" s="9">
        <v>110</v>
      </c>
      <c r="H4" s="9">
        <v>99</v>
      </c>
      <c r="I4" s="9">
        <v>100</v>
      </c>
      <c r="J4" s="9">
        <v>134</v>
      </c>
      <c r="K4" s="9">
        <v>73</v>
      </c>
      <c r="L4" s="9">
        <v>119</v>
      </c>
      <c r="M4" s="9">
        <v>120</v>
      </c>
      <c r="N4" s="9">
        <v>138</v>
      </c>
      <c r="O4" s="9">
        <v>139</v>
      </c>
      <c r="P4" s="9">
        <v>140</v>
      </c>
      <c r="Q4" s="9">
        <v>141</v>
      </c>
      <c r="R4" s="9">
        <v>125</v>
      </c>
      <c r="S4" s="9">
        <v>126</v>
      </c>
      <c r="T4" s="9">
        <v>143</v>
      </c>
      <c r="U4" s="9">
        <v>93</v>
      </c>
      <c r="V4" s="9">
        <v>94</v>
      </c>
      <c r="W4" s="9">
        <v>162</v>
      </c>
      <c r="AC4" s="90"/>
      <c r="AD4" s="90"/>
      <c r="AE4" s="81"/>
      <c r="AF4" s="81"/>
      <c r="AG4" s="81"/>
      <c r="AH4" s="81"/>
      <c r="AI4" s="81"/>
    </row>
    <row r="5" spans="2:49" x14ac:dyDescent="0.2">
      <c r="B5" s="165"/>
      <c r="C5" s="167" t="s">
        <v>42</v>
      </c>
      <c r="D5" s="1" t="s">
        <v>27</v>
      </c>
      <c r="E5" s="1">
        <f>' 47 Pa'!G9</f>
        <v>45.835999999999999</v>
      </c>
      <c r="F5" s="1">
        <f>' 47 Pa'!G12</f>
        <v>39.893500000000003</v>
      </c>
      <c r="G5" s="1" t="str">
        <f>' 47 Pa'!G15</f>
        <v>no growth detectable</v>
      </c>
      <c r="H5" s="1">
        <f>' 47 Pa'!G27</f>
        <v>49.005499999999998</v>
      </c>
      <c r="I5" s="1">
        <f>' 47 Pa'!G30</f>
        <v>70.899000000000001</v>
      </c>
      <c r="J5" s="1">
        <f>' 47 Pa'!G33</f>
        <v>22.013999999999999</v>
      </c>
      <c r="K5" s="1">
        <f>' 47 Pa'!G45</f>
        <v>37.978999999999999</v>
      </c>
      <c r="L5" s="1">
        <f>' 47 Pa'!G48</f>
        <v>74.757999999999996</v>
      </c>
      <c r="M5" s="1">
        <f>' 47 Pa'!G51</f>
        <v>51.070999999999998</v>
      </c>
      <c r="N5" s="1" t="str">
        <f>' 47 Pa'!G63</f>
        <v>no growth detectable</v>
      </c>
      <c r="O5" s="1">
        <f>' 47 Pa'!G66</f>
        <v>20.333500000000001</v>
      </c>
      <c r="P5" s="1">
        <f>' 47 Pa'!G69</f>
        <v>93.974999999999994</v>
      </c>
      <c r="Q5" s="1">
        <f>' 47 Pa'!G72</f>
        <v>30.415500000000002</v>
      </c>
      <c r="R5" s="1">
        <f>' 47 Pa'!G84</f>
        <v>71.650000000000006</v>
      </c>
      <c r="S5" s="1" t="str">
        <f>' 47 Pa'!G87</f>
        <v>no fluorescence</v>
      </c>
      <c r="T5" s="1">
        <f>' 47 Pa'!G90</f>
        <v>65.721000000000004</v>
      </c>
      <c r="U5" s="1">
        <f>' 47 Pa'!G102</f>
        <v>38.311500000000002</v>
      </c>
      <c r="V5" s="1">
        <f>' 47 Pa'!G105</f>
        <v>72.899500000000003</v>
      </c>
      <c r="W5" s="1">
        <f>' 47 Pa'!G108</f>
        <v>86.793000000000006</v>
      </c>
      <c r="AC5" s="78"/>
      <c r="AD5" s="78"/>
      <c r="AE5" s="77"/>
      <c r="AF5" s="77"/>
      <c r="AG5" s="77"/>
      <c r="AH5" s="77"/>
      <c r="AI5" s="77"/>
    </row>
    <row r="6" spans="2:49" x14ac:dyDescent="0.2">
      <c r="B6" s="165"/>
      <c r="C6" s="168"/>
      <c r="D6" s="1" t="s">
        <v>28</v>
      </c>
      <c r="E6" s="1">
        <f>' 47 Pa'!G10</f>
        <v>46.825499999999998</v>
      </c>
      <c r="F6" s="1">
        <f>' 47 Pa'!G13</f>
        <v>71.608999999999995</v>
      </c>
      <c r="G6" s="1">
        <f>' 47 Pa'!G16</f>
        <v>6.4429999999999996</v>
      </c>
      <c r="H6" s="1">
        <f>' 47 Pa'!G28</f>
        <v>52.458500000000001</v>
      </c>
      <c r="I6" s="1">
        <f>' 47 Pa'!G31</f>
        <v>76.393000000000001</v>
      </c>
      <c r="J6" s="1">
        <f>' 47 Pa'!G34</f>
        <v>12.452500000000001</v>
      </c>
      <c r="K6" s="1">
        <f>' 47 Pa'!G46</f>
        <v>40.048000000000002</v>
      </c>
      <c r="L6" s="1">
        <f>' 47 Pa'!G49</f>
        <v>86.560500000000005</v>
      </c>
      <c r="M6" s="1">
        <f>' 47 Pa'!G52</f>
        <v>53.1995</v>
      </c>
      <c r="N6" s="1" t="str">
        <f>' 47 Pa'!G64</f>
        <v>no fluorescence</v>
      </c>
      <c r="O6" s="1">
        <f>' 47 Pa'!G67</f>
        <v>24.198499999999999</v>
      </c>
      <c r="P6" s="1">
        <f>' 47 Pa'!G70</f>
        <v>160.11750000000001</v>
      </c>
      <c r="Q6" s="1">
        <f>' 47 Pa'!G73</f>
        <v>24.914000000000001</v>
      </c>
      <c r="R6" s="1">
        <f>' 47 Pa'!G85</f>
        <v>128.358</v>
      </c>
      <c r="S6" s="1" t="str">
        <f>' 47 Pa'!G88</f>
        <v>no growth detectable</v>
      </c>
      <c r="T6" s="1">
        <f>' 47 Pa'!G91</f>
        <v>52.133000000000003</v>
      </c>
      <c r="U6" s="1">
        <f>' 47 Pa'!G103</f>
        <v>9.9420000000000002</v>
      </c>
      <c r="V6" s="1">
        <f>' 47 Pa'!G106</f>
        <v>82.739000000000004</v>
      </c>
      <c r="W6" s="1">
        <f>' 47 Pa'!G109</f>
        <v>106.523</v>
      </c>
      <c r="AC6" s="78"/>
      <c r="AD6" s="78"/>
      <c r="AE6" s="77"/>
      <c r="AF6" s="77"/>
      <c r="AG6" s="77"/>
      <c r="AH6" s="77"/>
      <c r="AI6" s="77"/>
    </row>
    <row r="7" spans="2:49" ht="13.5" thickBot="1" x14ac:dyDescent="0.25">
      <c r="B7" s="165"/>
      <c r="C7" s="169"/>
      <c r="D7" s="1" t="s">
        <v>6</v>
      </c>
      <c r="E7" s="1">
        <f>' 47 Pa'!G11</f>
        <v>11.89</v>
      </c>
      <c r="F7" s="1" t="str">
        <f>' 47 Pa'!G14</f>
        <v>no growth detectable</v>
      </c>
      <c r="G7" s="1" t="str">
        <f>' 47 Pa'!G17</f>
        <v>no growth detectable</v>
      </c>
      <c r="H7" s="1" t="str">
        <f>' 47 Pa'!G29</f>
        <v>no fluorescence</v>
      </c>
      <c r="I7" s="1">
        <f>' 47 Pa'!G32</f>
        <v>27.547000000000001</v>
      </c>
      <c r="J7" s="1" t="str">
        <f>' 47 Pa'!G35</f>
        <v>no fluorescence</v>
      </c>
      <c r="K7" s="1" t="str">
        <f>' 47 Pa'!G47</f>
        <v>no growth detectable</v>
      </c>
      <c r="L7" s="1" t="str">
        <f>' 47 Pa'!G50</f>
        <v>no growth detectable</v>
      </c>
      <c r="M7" s="1" t="str">
        <f>' 47 Pa'!G53</f>
        <v>no growth detectable</v>
      </c>
      <c r="N7" s="1" t="str">
        <f>' 47 Pa'!G65</f>
        <v>no fluorescence</v>
      </c>
      <c r="O7" s="1" t="str">
        <f>' 47 Pa'!G68</f>
        <v>no fluorescence</v>
      </c>
      <c r="P7" s="1">
        <f>' 47 Pa'!G71</f>
        <v>13.2225</v>
      </c>
      <c r="Q7" s="1" t="str">
        <f>' 47 Pa'!G74</f>
        <v>no growth detectable</v>
      </c>
      <c r="R7" s="1">
        <f>' 47 Pa'!G86</f>
        <v>9.4734999999999996</v>
      </c>
      <c r="S7" s="1" t="str">
        <f>' 47 Pa'!G89</f>
        <v>no growth detectable</v>
      </c>
      <c r="T7" s="1">
        <f>' 47 Pa'!G92</f>
        <v>6.0590000000000002</v>
      </c>
      <c r="U7" s="1" t="str">
        <f>' 47 Pa'!G104</f>
        <v>no growth detectable</v>
      </c>
      <c r="V7" s="1">
        <f>' 47 Pa'!G107</f>
        <v>24.573</v>
      </c>
      <c r="W7" s="1">
        <f>' 47 Pa'!G110</f>
        <v>14.134499999999999</v>
      </c>
      <c r="AC7" s="78"/>
      <c r="AD7" s="78"/>
      <c r="AE7" s="77"/>
      <c r="AF7" s="77"/>
      <c r="AG7" s="77"/>
      <c r="AH7" s="77"/>
      <c r="AI7" s="77"/>
    </row>
    <row r="8" spans="2:49" x14ac:dyDescent="0.2">
      <c r="B8" s="165"/>
      <c r="AP8" s="78"/>
      <c r="AQ8" s="78"/>
      <c r="AR8" s="77"/>
      <c r="AS8" s="77"/>
      <c r="AT8" s="77"/>
      <c r="AU8" s="77"/>
      <c r="AV8" s="77"/>
    </row>
    <row r="9" spans="2:49" s="9" customFormat="1" x14ac:dyDescent="0.2">
      <c r="B9" s="165"/>
      <c r="C9" s="9" t="s">
        <v>19</v>
      </c>
      <c r="E9" s="56">
        <v>2</v>
      </c>
      <c r="F9" s="56">
        <v>2</v>
      </c>
      <c r="G9" s="56">
        <v>2</v>
      </c>
      <c r="H9" s="56">
        <v>5</v>
      </c>
      <c r="I9" s="56">
        <v>5</v>
      </c>
      <c r="J9" s="56">
        <v>5</v>
      </c>
      <c r="K9" s="56">
        <v>8</v>
      </c>
      <c r="L9" s="56">
        <v>8</v>
      </c>
      <c r="M9" s="56">
        <v>8</v>
      </c>
      <c r="N9" s="56">
        <v>11</v>
      </c>
      <c r="O9" s="56">
        <v>11</v>
      </c>
      <c r="P9" s="56">
        <v>11</v>
      </c>
      <c r="Q9" s="56">
        <v>14</v>
      </c>
      <c r="R9" s="56">
        <v>14</v>
      </c>
      <c r="S9" s="56">
        <v>14</v>
      </c>
      <c r="T9" s="56">
        <v>17</v>
      </c>
      <c r="U9" s="56">
        <v>17</v>
      </c>
      <c r="V9" s="56">
        <v>17</v>
      </c>
      <c r="Z9" s="90"/>
      <c r="AA9" s="90"/>
      <c r="AB9" s="81"/>
      <c r="AC9" s="81"/>
      <c r="AD9" s="81"/>
      <c r="AE9" s="81"/>
      <c r="AF9" s="81"/>
    </row>
    <row r="10" spans="2:49" s="9" customFormat="1" ht="13.5" thickBot="1" x14ac:dyDescent="0.25">
      <c r="B10" s="165"/>
      <c r="C10" s="9" t="s">
        <v>18</v>
      </c>
      <c r="E10" s="9">
        <v>91</v>
      </c>
      <c r="F10" s="9">
        <v>92</v>
      </c>
      <c r="G10" s="9">
        <v>144</v>
      </c>
      <c r="H10" s="9">
        <v>77</v>
      </c>
      <c r="I10" s="9">
        <v>123</v>
      </c>
      <c r="J10" s="9">
        <v>148</v>
      </c>
      <c r="K10" s="9">
        <v>108</v>
      </c>
      <c r="L10" s="9">
        <v>151</v>
      </c>
      <c r="M10" s="9">
        <v>152</v>
      </c>
      <c r="N10" s="9">
        <v>86</v>
      </c>
      <c r="O10" s="9">
        <v>121</v>
      </c>
      <c r="P10" s="9">
        <v>155</v>
      </c>
      <c r="Q10" s="9">
        <v>97</v>
      </c>
      <c r="R10" s="9">
        <v>156</v>
      </c>
      <c r="S10" s="9">
        <v>158</v>
      </c>
      <c r="T10" s="9">
        <v>84</v>
      </c>
      <c r="U10" s="9">
        <v>116</v>
      </c>
      <c r="V10" s="9">
        <v>160</v>
      </c>
      <c r="Z10" s="90"/>
      <c r="AA10" s="90"/>
      <c r="AB10" s="81"/>
      <c r="AC10" s="81"/>
      <c r="AD10" s="81"/>
      <c r="AE10" s="81"/>
      <c r="AF10" s="81"/>
    </row>
    <row r="11" spans="2:49" x14ac:dyDescent="0.2">
      <c r="B11" s="165"/>
      <c r="C11" s="170" t="s">
        <v>41</v>
      </c>
      <c r="D11" s="1" t="s">
        <v>27</v>
      </c>
      <c r="E11" s="1">
        <f>'102 Pa'!G4</f>
        <v>15.772500000000001</v>
      </c>
      <c r="F11" s="1">
        <f>'102 Pa'!G7</f>
        <v>47.494999999999997</v>
      </c>
      <c r="G11" s="1">
        <f>'102 Pa'!G10</f>
        <v>54.883000000000003</v>
      </c>
      <c r="H11" s="1">
        <f>'102 Pa'!G22</f>
        <v>89.420500000000004</v>
      </c>
      <c r="I11" s="1">
        <f>'102 Pa'!G25</f>
        <v>17.986999999999998</v>
      </c>
      <c r="J11" s="1">
        <f>'102 Pa'!G28</f>
        <v>27.478999999999999</v>
      </c>
      <c r="K11" s="1">
        <f>'102 Pa'!G40</f>
        <v>12.403</v>
      </c>
      <c r="L11" s="1">
        <f>'102 Pa'!G43</f>
        <v>34.644500000000001</v>
      </c>
      <c r="M11" s="1">
        <f>'102 Pa'!G46</f>
        <v>38.701000000000001</v>
      </c>
      <c r="N11" s="1">
        <f>'102 Pa'!G58</f>
        <v>8.8294999999999995</v>
      </c>
      <c r="O11" s="1">
        <f>'102 Pa'!G61</f>
        <v>63.356999999999999</v>
      </c>
      <c r="P11" s="1">
        <f>'102 Pa'!G64</f>
        <v>71.188000000000002</v>
      </c>
      <c r="Q11" s="1">
        <f>'102 Pa'!G76</f>
        <v>70.613500000000002</v>
      </c>
      <c r="R11" s="1">
        <f>'102 Pa'!G79</f>
        <v>33.793500000000002</v>
      </c>
      <c r="S11" s="1" t="str">
        <f>'102 Pa'!G82</f>
        <v>no fluorescence</v>
      </c>
      <c r="T11" s="1">
        <f>'102 Pa'!G94</f>
        <v>48.487499999999997</v>
      </c>
      <c r="U11" s="1" t="str">
        <f>'102 Pa'!G97</f>
        <v>no growth detectable</v>
      </c>
      <c r="V11" s="1" t="str">
        <f>'102 Pa'!G100</f>
        <v>no growth detectable</v>
      </c>
      <c r="Z11" s="78"/>
      <c r="AA11" s="78"/>
      <c r="AB11" s="77"/>
      <c r="AC11" s="77"/>
      <c r="AD11" s="77"/>
      <c r="AE11" s="77"/>
      <c r="AF11" s="77"/>
    </row>
    <row r="12" spans="2:49" x14ac:dyDescent="0.2">
      <c r="B12" s="165"/>
      <c r="C12" s="171"/>
      <c r="D12" s="1" t="s">
        <v>28</v>
      </c>
      <c r="E12" s="1" t="str">
        <f>'102 Pa'!G5</f>
        <v>no growth detectable</v>
      </c>
      <c r="F12" s="1">
        <f>'102 Pa'!G8</f>
        <v>37.518000000000001</v>
      </c>
      <c r="G12" s="1">
        <f>'102 Pa'!G11</f>
        <v>58.862499999999997</v>
      </c>
      <c r="H12" s="1">
        <f>'102 Pa'!G23</f>
        <v>109.61450000000001</v>
      </c>
      <c r="I12" s="1">
        <f>'102 Pa'!G26</f>
        <v>13.1205</v>
      </c>
      <c r="J12" s="1">
        <f>'102 Pa'!G29</f>
        <v>30.523</v>
      </c>
      <c r="K12" s="1">
        <f>'102 Pa'!G41</f>
        <v>4.6195000000000004</v>
      </c>
      <c r="L12" s="1">
        <f>'102 Pa'!G44</f>
        <v>43.393000000000001</v>
      </c>
      <c r="M12" s="1">
        <f>'102 Pa'!G47</f>
        <v>37.231999999999999</v>
      </c>
      <c r="N12" s="1">
        <f>'102 Pa'!G59</f>
        <v>6.7074999999999996</v>
      </c>
      <c r="O12" s="1">
        <f>'102 Pa'!G62</f>
        <v>57.829000000000001</v>
      </c>
      <c r="P12" s="1">
        <f>'102 Pa'!G65</f>
        <v>75.304000000000002</v>
      </c>
      <c r="Q12" s="1">
        <f>'102 Pa'!G77</f>
        <v>66.825500000000005</v>
      </c>
      <c r="R12" s="1">
        <f>'102 Pa'!G80</f>
        <v>26.234000000000002</v>
      </c>
      <c r="S12" s="1" t="str">
        <f>'102 Pa'!G83</f>
        <v>no fluorescence</v>
      </c>
      <c r="T12" s="1">
        <f>'102 Pa'!G95</f>
        <v>75.028000000000006</v>
      </c>
      <c r="U12" s="1">
        <f>'102 Pa'!G98</f>
        <v>14.909000000000001</v>
      </c>
      <c r="V12" s="1">
        <f>'102 Pa'!G101</f>
        <v>5.2404999999999999</v>
      </c>
      <c r="Z12" s="78"/>
      <c r="AA12" s="78"/>
      <c r="AB12" s="77"/>
      <c r="AC12" s="77"/>
      <c r="AD12" s="77"/>
      <c r="AE12" s="77"/>
      <c r="AF12" s="77"/>
    </row>
    <row r="13" spans="2:49" ht="13.5" thickBot="1" x14ac:dyDescent="0.25">
      <c r="B13" s="165"/>
      <c r="C13" s="172"/>
      <c r="D13" s="1" t="s">
        <v>6</v>
      </c>
      <c r="E13" s="1" t="str">
        <f>'102 Pa'!G6</f>
        <v>no fluorescence</v>
      </c>
      <c r="F13" s="1" t="str">
        <f>'102 Pa'!G9</f>
        <v>no growth detectable</v>
      </c>
      <c r="G13" s="1" t="str">
        <f>'102 Pa'!G12</f>
        <v>no growth detectable</v>
      </c>
      <c r="H13" s="1" t="str">
        <f>'102 Pa'!G24</f>
        <v>no growth detectable</v>
      </c>
      <c r="I13" s="1" t="str">
        <f>'102 Pa'!G27</f>
        <v>no growth detectable</v>
      </c>
      <c r="J13" s="1" t="str">
        <f>'102 Pa'!G30</f>
        <v>no growth detectable</v>
      </c>
      <c r="K13" s="1" t="str">
        <f>'102 Pa'!G42</f>
        <v>no growth detectable</v>
      </c>
      <c r="L13" s="1" t="str">
        <f>'102 Pa'!G45</f>
        <v>no fluorescence</v>
      </c>
      <c r="M13" s="1" t="str">
        <f>'102 Pa'!G48</f>
        <v>no growth detectable</v>
      </c>
      <c r="N13" s="1" t="str">
        <f>'102 Pa'!G60</f>
        <v>no growth detectable</v>
      </c>
      <c r="O13" s="1" t="str">
        <f>'102 Pa'!G63</f>
        <v>no growth detectable</v>
      </c>
      <c r="P13" s="1" t="str">
        <f>'102 Pa'!G66</f>
        <v>no growth detectable</v>
      </c>
      <c r="Q13" s="1">
        <f>'102 Pa'!G78</f>
        <v>5.0854999999999997</v>
      </c>
      <c r="R13" s="1" t="str">
        <f>'102 Pa'!G81</f>
        <v>no growth detectable</v>
      </c>
      <c r="S13" s="1" t="str">
        <f>'102 Pa'!G84</f>
        <v>no fluorescence</v>
      </c>
      <c r="T13" s="1" t="str">
        <f>'102 Pa'!G96</f>
        <v>no growth detectable</v>
      </c>
      <c r="U13" s="1" t="str">
        <f>'102 Pa'!G99</f>
        <v>no growth detectable</v>
      </c>
      <c r="V13" s="1" t="str">
        <f>'102 Pa'!G102</f>
        <v>no growth detectable</v>
      </c>
      <c r="Z13" s="78"/>
      <c r="AA13" s="78"/>
      <c r="AB13" s="77"/>
      <c r="AC13" s="77"/>
      <c r="AD13" s="77"/>
      <c r="AE13" s="77"/>
      <c r="AF13" s="77"/>
    </row>
    <row r="14" spans="2:49" x14ac:dyDescent="0.2">
      <c r="B14" s="165"/>
      <c r="AQ14" s="78"/>
      <c r="AR14" s="78"/>
      <c r="AS14" s="77"/>
      <c r="AT14" s="77"/>
      <c r="AU14" s="77"/>
      <c r="AV14" s="77"/>
      <c r="AW14" s="77"/>
    </row>
    <row r="15" spans="2:49" s="9" customFormat="1" x14ac:dyDescent="0.2">
      <c r="B15" s="165"/>
      <c r="C15" s="9" t="s">
        <v>19</v>
      </c>
      <c r="E15" s="56">
        <v>3</v>
      </c>
      <c r="F15" s="56">
        <v>6</v>
      </c>
      <c r="G15" s="56">
        <v>6</v>
      </c>
      <c r="H15" s="56">
        <v>6</v>
      </c>
      <c r="I15" s="56">
        <v>9</v>
      </c>
      <c r="J15" s="56">
        <v>9</v>
      </c>
      <c r="K15" s="56">
        <v>9</v>
      </c>
      <c r="L15" s="56">
        <v>12</v>
      </c>
      <c r="M15" s="56">
        <v>12</v>
      </c>
      <c r="N15" s="56">
        <v>12</v>
      </c>
      <c r="O15" s="56">
        <v>15</v>
      </c>
      <c r="P15" s="56">
        <v>15</v>
      </c>
      <c r="Q15" s="56">
        <v>15</v>
      </c>
      <c r="R15" s="56">
        <v>18</v>
      </c>
      <c r="S15" s="56">
        <v>18</v>
      </c>
      <c r="T15" s="56">
        <v>18</v>
      </c>
      <c r="AI15" s="90"/>
      <c r="AJ15" s="90"/>
      <c r="AK15" s="81"/>
      <c r="AL15" s="81"/>
      <c r="AM15" s="81"/>
      <c r="AN15" s="81"/>
      <c r="AO15" s="81"/>
    </row>
    <row r="16" spans="2:49" s="9" customFormat="1" ht="13.5" thickBot="1" x14ac:dyDescent="0.25">
      <c r="B16" s="165"/>
      <c r="C16" s="9" t="s">
        <v>18</v>
      </c>
      <c r="E16" s="9">
        <v>82</v>
      </c>
      <c r="F16" s="9">
        <v>101</v>
      </c>
      <c r="G16" s="9">
        <v>102</v>
      </c>
      <c r="H16" s="9">
        <v>127</v>
      </c>
      <c r="I16" s="9">
        <v>87</v>
      </c>
      <c r="J16" s="9">
        <v>88</v>
      </c>
      <c r="K16" s="9">
        <v>114</v>
      </c>
      <c r="L16" s="9">
        <v>95</v>
      </c>
      <c r="M16" s="9">
        <v>96</v>
      </c>
      <c r="N16" s="9">
        <v>129</v>
      </c>
      <c r="O16" s="9">
        <v>75</v>
      </c>
      <c r="P16" s="9">
        <v>76</v>
      </c>
      <c r="Q16" s="9">
        <v>117</v>
      </c>
      <c r="R16" s="9">
        <v>103</v>
      </c>
      <c r="S16" s="9">
        <v>104</v>
      </c>
      <c r="T16" s="9">
        <v>132</v>
      </c>
      <c r="AI16" s="90"/>
      <c r="AJ16" s="90"/>
      <c r="AK16" s="81"/>
      <c r="AL16" s="81"/>
      <c r="AM16" s="81"/>
      <c r="AN16" s="81"/>
      <c r="AO16" s="81"/>
    </row>
    <row r="17" spans="1:42" x14ac:dyDescent="0.2">
      <c r="B17" s="165"/>
      <c r="C17" s="173" t="s">
        <v>40</v>
      </c>
      <c r="D17" s="1" t="s">
        <v>27</v>
      </c>
      <c r="E17" s="1" t="str">
        <f>'284 Pa'!G4</f>
        <v>no growth detectable</v>
      </c>
      <c r="F17" s="1" t="str">
        <f>'284 Pa'!G16</f>
        <v>no fluorescence</v>
      </c>
      <c r="G17" s="1">
        <f>'284 Pa'!G19</f>
        <v>7.6829999999999998</v>
      </c>
      <c r="H17" s="1">
        <f>'284 Pa'!G22</f>
        <v>29.443999999999999</v>
      </c>
      <c r="I17" s="1" t="str">
        <f>'284 Pa'!G34</f>
        <v>no growth detectable</v>
      </c>
      <c r="J17" s="1" t="str">
        <f>'284 Pa'!G37</f>
        <v>no growth detectable</v>
      </c>
      <c r="K17" s="1" t="str">
        <f>'284 Pa'!G40</f>
        <v>no growth detectable</v>
      </c>
      <c r="L17" s="1">
        <f>'284 Pa'!G52</f>
        <v>12.96</v>
      </c>
      <c r="M17" s="1">
        <f>'284 Pa'!F55</f>
        <v>73.533000000000001</v>
      </c>
      <c r="N17" s="1" t="str">
        <f>'284 Pa'!G58</f>
        <v>no growth detectable</v>
      </c>
      <c r="O17" s="1">
        <f>'284 Pa'!G70</f>
        <v>12.427</v>
      </c>
      <c r="P17" s="1" t="str">
        <f>'284 Pa'!G73</f>
        <v>no growth detectable</v>
      </c>
      <c r="Q17" s="1" t="str">
        <f>'284 Pa'!G76</f>
        <v>no growth detectable</v>
      </c>
      <c r="R17" s="1">
        <f>'284 Pa'!G88</f>
        <v>16.908999999999999</v>
      </c>
      <c r="S17" s="1" t="str">
        <f>'284 Pa'!G91</f>
        <v>no fluorescence</v>
      </c>
      <c r="T17" s="1" t="str">
        <f>'284 Pa'!G94</f>
        <v>no growth detectable</v>
      </c>
      <c r="AI17" s="77"/>
      <c r="AJ17" s="77"/>
      <c r="AK17" s="77"/>
      <c r="AL17" s="77"/>
      <c r="AM17" s="77"/>
      <c r="AN17" s="77"/>
      <c r="AO17" s="77"/>
    </row>
    <row r="18" spans="1:42" x14ac:dyDescent="0.2">
      <c r="B18" s="165"/>
      <c r="C18" s="174"/>
      <c r="D18" s="1" t="s">
        <v>28</v>
      </c>
      <c r="E18" s="1" t="str">
        <f>'284 Pa'!G5</f>
        <v>no growth detectable</v>
      </c>
      <c r="F18" s="1" t="str">
        <f>'284 Pa'!G17</f>
        <v>no growth detectable</v>
      </c>
      <c r="G18" s="1">
        <f>'284 Pa'!G20</f>
        <v>7.0430000000000001</v>
      </c>
      <c r="H18" s="1">
        <f>'284 Pa'!G23</f>
        <v>44.192999999999998</v>
      </c>
      <c r="I18" s="1">
        <f>'284 Pa'!G35</f>
        <v>7.2045000000000003</v>
      </c>
      <c r="J18" s="1">
        <f>'284 Pa'!G38</f>
        <v>7.0780000000000003</v>
      </c>
      <c r="K18" s="1" t="str">
        <f>'284 Pa'!G41</f>
        <v>no growth detectable</v>
      </c>
      <c r="L18" s="1">
        <f>'284 Pa'!G53</f>
        <v>6.2789999999999999</v>
      </c>
      <c r="M18" s="1">
        <f>'284 Pa'!F56</f>
        <v>139.27000000000001</v>
      </c>
      <c r="N18" s="1" t="str">
        <f>'284 Pa'!G59</f>
        <v>no growth detectable</v>
      </c>
      <c r="O18" s="1">
        <f>'284 Pa'!G71</f>
        <v>7.2009999999999996</v>
      </c>
      <c r="P18" s="1" t="str">
        <f>'284 Pa'!G74</f>
        <v>no growth detectable</v>
      </c>
      <c r="Q18" s="1" t="str">
        <f>'284 Pa'!G77</f>
        <v>no growth detectable</v>
      </c>
      <c r="R18" s="1">
        <f>'284 Pa'!G89</f>
        <v>8.1720000000000006</v>
      </c>
      <c r="S18" s="1" t="str">
        <f>'284 Pa'!G92</f>
        <v>no growth detectable</v>
      </c>
      <c r="T18" s="1" t="str">
        <f>'284 Pa'!G95</f>
        <v>no growth detectable</v>
      </c>
      <c r="AI18" s="77"/>
      <c r="AJ18" s="77"/>
      <c r="AK18" s="77"/>
      <c r="AL18" s="77"/>
      <c r="AM18" s="77"/>
      <c r="AN18" s="77"/>
      <c r="AO18" s="77"/>
    </row>
    <row r="19" spans="1:42" ht="13.5" thickBot="1" x14ac:dyDescent="0.25">
      <c r="B19" s="165"/>
      <c r="C19" s="175"/>
      <c r="D19" s="1" t="s">
        <v>6</v>
      </c>
      <c r="E19" s="1" t="str">
        <f>'284 Pa'!G6</f>
        <v>no growth detectable</v>
      </c>
      <c r="F19" s="1" t="str">
        <f>'284 Pa'!G18</f>
        <v>no growth detectable</v>
      </c>
      <c r="G19" s="1" t="str">
        <f>'284 Pa'!G21</f>
        <v>no growth detectable</v>
      </c>
      <c r="H19" s="1" t="str">
        <f>'284 Pa'!G24</f>
        <v>no growth detectable</v>
      </c>
      <c r="I19" s="1" t="str">
        <f>'284 Pa'!G36</f>
        <v>no growth detectable</v>
      </c>
      <c r="J19" s="1" t="str">
        <f>'284 Pa'!G39</f>
        <v>no growth detectable</v>
      </c>
      <c r="K19" s="1" t="str">
        <f>'284 Pa'!G42</f>
        <v>no growth detectable</v>
      </c>
      <c r="L19" s="1">
        <f>'284 Pa'!G54</f>
        <v>4.7945000000000002</v>
      </c>
      <c r="M19" s="1" t="str">
        <f>'284 Pa'!G57</f>
        <v>no growth detectable</v>
      </c>
      <c r="N19" s="1" t="str">
        <f>'284 Pa'!G60</f>
        <v>no growth detectable</v>
      </c>
      <c r="O19" s="1" t="str">
        <f>'284 Pa'!G72</f>
        <v>no growth detectable</v>
      </c>
      <c r="P19" s="1" t="str">
        <f>'284 Pa'!G75</f>
        <v>no growth detectable</v>
      </c>
      <c r="Q19" s="1" t="str">
        <f>'284 Pa'!G78</f>
        <v>no growth detectable</v>
      </c>
      <c r="R19" s="1" t="str">
        <f>'284 Pa'!G90</f>
        <v>no growth detectable</v>
      </c>
      <c r="S19" s="1" t="str">
        <f>'284 Pa'!G93</f>
        <v>no fluorescence</v>
      </c>
      <c r="T19" s="1" t="str">
        <f>'284 Pa'!G96</f>
        <v>no growth detectable</v>
      </c>
    </row>
    <row r="20" spans="1:42" x14ac:dyDescent="0.2">
      <c r="B20" s="165"/>
    </row>
    <row r="21" spans="1:42" ht="13.5" thickBot="1" x14ac:dyDescent="0.25">
      <c r="B21" s="166"/>
    </row>
    <row r="22" spans="1:42" x14ac:dyDescent="0.2">
      <c r="F22" s="9"/>
    </row>
    <row r="23" spans="1:42" x14ac:dyDescent="0.2">
      <c r="I23" s="3"/>
      <c r="J23" s="3"/>
      <c r="K23" s="3"/>
      <c r="L23" s="3"/>
      <c r="M23" s="3"/>
      <c r="N23" s="3"/>
    </row>
    <row r="24" spans="1:42" x14ac:dyDescent="0.2">
      <c r="F24" s="176" t="s">
        <v>27</v>
      </c>
      <c r="G24" s="177"/>
      <c r="H24" s="178"/>
      <c r="I24" s="181" t="s">
        <v>28</v>
      </c>
      <c r="J24" s="177"/>
      <c r="K24" s="178"/>
      <c r="L24" s="180" t="s">
        <v>6</v>
      </c>
      <c r="M24" s="177"/>
      <c r="N24" s="177"/>
    </row>
    <row r="25" spans="1:42" x14ac:dyDescent="0.2">
      <c r="F25" s="26">
        <v>380</v>
      </c>
      <c r="G25" s="26">
        <v>1120</v>
      </c>
      <c r="H25" s="34">
        <v>4000</v>
      </c>
      <c r="I25" s="40">
        <v>380</v>
      </c>
      <c r="J25" s="26">
        <v>1120</v>
      </c>
      <c r="K25" s="34">
        <v>4000</v>
      </c>
      <c r="L25" s="26">
        <v>380</v>
      </c>
      <c r="M25" s="26">
        <v>1120</v>
      </c>
      <c r="N25" s="26">
        <v>4000</v>
      </c>
    </row>
    <row r="26" spans="1:42" x14ac:dyDescent="0.2">
      <c r="A26" s="9" t="s">
        <v>22</v>
      </c>
      <c r="F26" s="3">
        <f>COUNTIF($E$5:$W$5,"&gt;0")</f>
        <v>16</v>
      </c>
      <c r="G26" s="3">
        <f>COUNTIF($E$11:$W$11,"&gt;0")</f>
        <v>15</v>
      </c>
      <c r="H26" s="2">
        <f>COUNTIF($E$17:$AC$17,"&gt;0")</f>
        <v>6</v>
      </c>
      <c r="I26" s="3">
        <f>COUNTIF($E$6:$W$6,"&gt;0")</f>
        <v>17</v>
      </c>
      <c r="J26" s="3">
        <f>COUNTIF($E$12:$W$12,"&gt;0")</f>
        <v>16</v>
      </c>
      <c r="K26" s="2">
        <f>COUNTIF($E$18:$AC$18,"&gt;0")</f>
        <v>8</v>
      </c>
      <c r="L26" s="3">
        <f>COUNTIF($E$7:$W$7,"&gt;0")</f>
        <v>7</v>
      </c>
      <c r="M26" s="3">
        <f>COUNTIF($E$13:$W$13,"&gt;0")</f>
        <v>1</v>
      </c>
      <c r="N26" s="3">
        <f>COUNTIF($E$19:$AC$19,"&gt;0")</f>
        <v>1</v>
      </c>
      <c r="O26" s="3"/>
    </row>
    <row r="27" spans="1:42" x14ac:dyDescent="0.2">
      <c r="A27" s="9" t="s">
        <v>12</v>
      </c>
      <c r="F27" s="3">
        <f>COUNTIF($E$5:$W$5,A27)</f>
        <v>2</v>
      </c>
      <c r="G27" s="3">
        <f>COUNTIF($E$11:$W$11,A27)</f>
        <v>2</v>
      </c>
      <c r="H27" s="2">
        <f>COUNTIF($E$17:$AC$17,A27)</f>
        <v>8</v>
      </c>
      <c r="I27" s="3">
        <f>COUNTIF($E$6:$W$6,A27)</f>
        <v>1</v>
      </c>
      <c r="J27" s="3">
        <f>COUNTIF($E$12:$W$12,A27)</f>
        <v>1</v>
      </c>
      <c r="K27" s="2">
        <f>COUNTIF($E$18:$AC$18,A27)</f>
        <v>8</v>
      </c>
      <c r="L27" s="3">
        <f>COUNTIF($E$7:$W$7,A27)</f>
        <v>8</v>
      </c>
      <c r="M27" s="3">
        <f>COUNTIF($E$13:$W$13,A27)</f>
        <v>14</v>
      </c>
      <c r="N27" s="3">
        <f>COUNTIF($E$19:$AC$19,A27)</f>
        <v>14</v>
      </c>
    </row>
    <row r="28" spans="1:42" x14ac:dyDescent="0.2">
      <c r="A28" s="9" t="s">
        <v>16</v>
      </c>
      <c r="F28" s="3">
        <f>COUNTIF($E$5:$W$5,A28)</f>
        <v>1</v>
      </c>
      <c r="G28" s="3">
        <f>COUNTIF($E$11:$W$11,A28)</f>
        <v>1</v>
      </c>
      <c r="H28" s="2">
        <f>COUNTIF($E$17:$AC$17,A28)</f>
        <v>2</v>
      </c>
      <c r="I28" s="3">
        <f>COUNTIF($E$6:$W$6,A28)</f>
        <v>1</v>
      </c>
      <c r="J28" s="3">
        <f>COUNTIF($E$12:$W$12,A28)</f>
        <v>1</v>
      </c>
      <c r="K28" s="2">
        <f>COUNTIF($E$18:$AC$18,A28)</f>
        <v>0</v>
      </c>
      <c r="L28" s="3">
        <f>COUNTIF($E$7:$W$7,A28)</f>
        <v>4</v>
      </c>
      <c r="M28" s="3">
        <f>COUNTIF($E$13:$W$13,A28)</f>
        <v>3</v>
      </c>
      <c r="N28" s="3">
        <f>COUNTIF($E$19:$AC$19,A28)</f>
        <v>1</v>
      </c>
    </row>
    <row r="29" spans="1:42" x14ac:dyDescent="0.2">
      <c r="F29" s="3"/>
      <c r="G29" s="3"/>
      <c r="H29" s="2"/>
      <c r="I29" s="4"/>
      <c r="J29" s="3"/>
      <c r="K29" s="2"/>
    </row>
    <row r="30" spans="1:42" x14ac:dyDescent="0.2">
      <c r="A30" s="9" t="s">
        <v>21</v>
      </c>
      <c r="B30" s="9"/>
      <c r="C30" s="9"/>
      <c r="D30" s="9"/>
      <c r="E30" s="9"/>
      <c r="F30" s="11">
        <f>SUM(F26:$F$28)</f>
        <v>19</v>
      </c>
      <c r="G30" s="11">
        <f t="shared" ref="G30:N30" si="0">SUM(G26:G28)</f>
        <v>18</v>
      </c>
      <c r="H30" s="12">
        <f t="shared" si="0"/>
        <v>16</v>
      </c>
      <c r="I30" s="23">
        <f t="shared" si="0"/>
        <v>19</v>
      </c>
      <c r="J30" s="11">
        <f t="shared" si="0"/>
        <v>18</v>
      </c>
      <c r="K30" s="12">
        <f t="shared" si="0"/>
        <v>16</v>
      </c>
      <c r="L30" s="9">
        <f t="shared" si="0"/>
        <v>19</v>
      </c>
      <c r="M30" s="9">
        <f t="shared" si="0"/>
        <v>18</v>
      </c>
      <c r="N30" s="9">
        <f t="shared" si="0"/>
        <v>16</v>
      </c>
      <c r="O30" s="9"/>
      <c r="P30" s="9"/>
      <c r="Q30" s="9"/>
      <c r="R30" s="9"/>
      <c r="S30" s="9"/>
      <c r="T30" s="9"/>
    </row>
    <row r="31" spans="1:42" x14ac:dyDescent="0.2">
      <c r="A31" s="9"/>
      <c r="Z31" s="77"/>
      <c r="AA31" s="77"/>
      <c r="AB31" s="115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</row>
    <row r="32" spans="1:42" x14ac:dyDescent="0.2">
      <c r="A32" s="9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7"/>
      <c r="AP32" s="77"/>
    </row>
    <row r="33" spans="1:42" ht="18" x14ac:dyDescent="0.25">
      <c r="A33" s="45" t="s">
        <v>20</v>
      </c>
      <c r="B33" s="46"/>
      <c r="C33" s="46"/>
      <c r="D33" s="46"/>
      <c r="F33" s="176" t="s">
        <v>27</v>
      </c>
      <c r="G33" s="177"/>
      <c r="H33" s="178"/>
      <c r="I33" s="181" t="s">
        <v>28</v>
      </c>
      <c r="J33" s="177"/>
      <c r="K33" s="178"/>
      <c r="L33" s="180" t="s">
        <v>6</v>
      </c>
      <c r="M33" s="177"/>
      <c r="N33" s="177"/>
      <c r="Z33" s="77"/>
      <c r="AA33" s="77"/>
      <c r="AB33" s="116"/>
      <c r="AC33" s="116"/>
      <c r="AD33" s="163"/>
      <c r="AE33" s="163"/>
      <c r="AF33" s="163"/>
      <c r="AG33" s="117"/>
      <c r="AH33" s="163"/>
      <c r="AI33" s="163"/>
      <c r="AJ33" s="163"/>
      <c r="AK33" s="117"/>
      <c r="AL33" s="163"/>
      <c r="AM33" s="163"/>
      <c r="AN33" s="163"/>
      <c r="AO33" s="77"/>
      <c r="AP33" s="77"/>
    </row>
    <row r="34" spans="1:42" s="9" customFormat="1" ht="18" x14ac:dyDescent="0.25">
      <c r="A34" s="1"/>
      <c r="B34" s="1"/>
      <c r="C34" s="1"/>
      <c r="D34" s="1"/>
      <c r="E34" s="1"/>
      <c r="F34" s="26">
        <v>380</v>
      </c>
      <c r="G34" s="26">
        <v>1120</v>
      </c>
      <c r="H34" s="34">
        <v>4000</v>
      </c>
      <c r="I34" s="40">
        <v>380</v>
      </c>
      <c r="J34" s="26">
        <v>1120</v>
      </c>
      <c r="K34" s="34">
        <v>4000</v>
      </c>
      <c r="L34" s="26">
        <v>380</v>
      </c>
      <c r="M34" s="26">
        <v>1120</v>
      </c>
      <c r="N34" s="26">
        <v>4000</v>
      </c>
      <c r="O34" s="1"/>
      <c r="P34" s="1"/>
      <c r="Q34" s="1"/>
      <c r="R34" s="1"/>
      <c r="S34" s="1"/>
      <c r="T34" s="1"/>
      <c r="Z34" s="77"/>
      <c r="AA34" s="77"/>
      <c r="AB34" s="116"/>
      <c r="AC34" s="116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77"/>
      <c r="AP34" s="77"/>
    </row>
    <row r="35" spans="1:42" ht="18" customHeight="1" x14ac:dyDescent="0.25">
      <c r="A35" s="54" t="s">
        <v>22</v>
      </c>
      <c r="B35" s="55"/>
      <c r="F35" s="122">
        <f>F26*100/$F$30</f>
        <v>84.21052631578948</v>
      </c>
      <c r="G35" s="122">
        <f>G26*100/$G$30</f>
        <v>83.333333333333329</v>
      </c>
      <c r="H35" s="123">
        <f>H26*100/$H$30</f>
        <v>37.5</v>
      </c>
      <c r="I35" s="122">
        <f>I26*100/$I$30</f>
        <v>89.473684210526315</v>
      </c>
      <c r="J35" s="122">
        <f>J26*100/$J$30</f>
        <v>88.888888888888886</v>
      </c>
      <c r="K35" s="123">
        <f>K26*100/$K$30</f>
        <v>50</v>
      </c>
      <c r="L35" s="122">
        <f>L26*100/$L$30</f>
        <v>36.842105263157897</v>
      </c>
      <c r="M35" s="122">
        <f>M26*100/$M$30</f>
        <v>5.5555555555555554</v>
      </c>
      <c r="N35" s="122">
        <f>N26*100/$N$30</f>
        <v>6.25</v>
      </c>
      <c r="O35" s="124"/>
      <c r="Z35" s="77"/>
      <c r="AA35" s="77"/>
      <c r="AB35" s="116"/>
      <c r="AC35" s="116"/>
      <c r="AD35" s="161"/>
      <c r="AE35" s="161"/>
      <c r="AF35" s="161"/>
      <c r="AG35" s="117"/>
      <c r="AH35" s="161"/>
      <c r="AI35" s="161"/>
      <c r="AJ35" s="161"/>
      <c r="AK35" s="117"/>
      <c r="AL35" s="161"/>
      <c r="AM35" s="161"/>
      <c r="AN35" s="161"/>
      <c r="AO35" s="77"/>
      <c r="AP35" s="77"/>
    </row>
    <row r="36" spans="1:42" ht="18" customHeight="1" x14ac:dyDescent="0.25">
      <c r="A36" s="53" t="s">
        <v>36</v>
      </c>
      <c r="B36" s="53"/>
      <c r="F36" s="122">
        <f>F27*100/$F$30</f>
        <v>10.526315789473685</v>
      </c>
      <c r="G36" s="122">
        <f>G27*100/$G$30</f>
        <v>11.111111111111111</v>
      </c>
      <c r="H36" s="123">
        <f>H27*100/$H$30</f>
        <v>50</v>
      </c>
      <c r="I36" s="125">
        <f>I27*100/$I$30</f>
        <v>5.2631578947368425</v>
      </c>
      <c r="J36" s="122">
        <f>J27*100/$J$30</f>
        <v>5.5555555555555554</v>
      </c>
      <c r="K36" s="123">
        <f>K27*100/$K$30</f>
        <v>50</v>
      </c>
      <c r="L36" s="124">
        <f>L27*100/$L$30</f>
        <v>42.10526315789474</v>
      </c>
      <c r="M36" s="124">
        <f>M27*100/$M$30</f>
        <v>77.777777777777771</v>
      </c>
      <c r="N36" s="124">
        <f>N27*100/$N$30</f>
        <v>87.5</v>
      </c>
      <c r="O36" s="124"/>
      <c r="Z36" s="81"/>
      <c r="AA36" s="81"/>
      <c r="AB36" s="116"/>
      <c r="AC36" s="116"/>
      <c r="AD36" s="162"/>
      <c r="AE36" s="162"/>
      <c r="AF36" s="162"/>
      <c r="AG36" s="117"/>
      <c r="AH36" s="162"/>
      <c r="AI36" s="162"/>
      <c r="AJ36" s="162"/>
      <c r="AK36" s="117"/>
      <c r="AL36" s="162"/>
      <c r="AM36" s="162"/>
      <c r="AN36" s="162"/>
      <c r="AO36" s="81"/>
      <c r="AP36" s="81"/>
    </row>
    <row r="37" spans="1:42" ht="18" x14ac:dyDescent="0.25">
      <c r="A37" s="48" t="s">
        <v>37</v>
      </c>
      <c r="B37" s="49"/>
      <c r="F37" s="122">
        <f>F28*100/$F$30</f>
        <v>5.2631578947368425</v>
      </c>
      <c r="G37" s="122">
        <f>G28*100/$G$30</f>
        <v>5.5555555555555554</v>
      </c>
      <c r="H37" s="123">
        <f>H28*100/$H$30</f>
        <v>12.5</v>
      </c>
      <c r="I37" s="125">
        <f>I28*100/$I$30</f>
        <v>5.2631578947368425</v>
      </c>
      <c r="J37" s="122">
        <f>J28*100/$J$30</f>
        <v>5.5555555555555554</v>
      </c>
      <c r="K37" s="123">
        <f>K28*100/$K$30</f>
        <v>0</v>
      </c>
      <c r="L37" s="124">
        <f>L28*100/$L$30</f>
        <v>21.05263157894737</v>
      </c>
      <c r="M37" s="124">
        <f>M28*100/$M$30</f>
        <v>16.666666666666668</v>
      </c>
      <c r="N37" s="124">
        <f>N28*100/$N$30</f>
        <v>6.25</v>
      </c>
      <c r="O37" s="124"/>
      <c r="Z37" s="77"/>
      <c r="AA37" s="77"/>
      <c r="AB37" s="116"/>
      <c r="AC37" s="116"/>
      <c r="AD37" s="119"/>
      <c r="AE37" s="119"/>
      <c r="AF37" s="119"/>
      <c r="AG37" s="119"/>
      <c r="AH37" s="119"/>
      <c r="AI37" s="119"/>
      <c r="AJ37" s="119"/>
      <c r="AK37" s="119"/>
      <c r="AL37" s="119"/>
      <c r="AM37" s="119"/>
      <c r="AN37" s="119"/>
      <c r="AO37" s="77"/>
      <c r="AP37" s="77"/>
    </row>
    <row r="38" spans="1:42" ht="18" x14ac:dyDescent="0.25">
      <c r="A38" s="59"/>
      <c r="B38" s="59"/>
      <c r="C38" s="60"/>
      <c r="D38" s="60"/>
      <c r="F38" s="41"/>
      <c r="G38" s="41"/>
      <c r="H38" s="42"/>
      <c r="I38" s="44"/>
      <c r="J38" s="41"/>
      <c r="K38" s="42"/>
      <c r="L38" s="43"/>
      <c r="M38" s="43"/>
      <c r="N38" s="43"/>
      <c r="O38" s="43"/>
      <c r="Z38" s="77"/>
      <c r="AA38" s="77"/>
      <c r="AB38" s="118"/>
      <c r="AC38" s="116"/>
      <c r="AD38" s="120"/>
      <c r="AE38" s="120"/>
      <c r="AF38" s="120"/>
      <c r="AG38" s="119"/>
      <c r="AH38" s="120"/>
      <c r="AI38" s="120"/>
      <c r="AJ38" s="120"/>
      <c r="AK38" s="119"/>
      <c r="AL38" s="120"/>
      <c r="AM38" s="120"/>
      <c r="AN38" s="120"/>
      <c r="AO38" s="77"/>
      <c r="AP38" s="77"/>
    </row>
    <row r="39" spans="1:42" ht="18" x14ac:dyDescent="0.25">
      <c r="A39" s="59"/>
      <c r="B39" s="60"/>
      <c r="C39" s="60"/>
      <c r="D39" s="60"/>
      <c r="F39" s="41"/>
      <c r="G39" s="41"/>
      <c r="H39" s="42"/>
      <c r="I39" s="44"/>
      <c r="J39" s="41"/>
      <c r="K39" s="42"/>
      <c r="L39" s="43"/>
      <c r="M39" s="43"/>
      <c r="N39" s="43"/>
      <c r="O39" s="43"/>
      <c r="Z39" s="77"/>
      <c r="AA39" s="77"/>
      <c r="AB39" s="118"/>
      <c r="AC39" s="116"/>
      <c r="AD39" s="120"/>
      <c r="AE39" s="120"/>
      <c r="AF39" s="120"/>
      <c r="AG39" s="119"/>
      <c r="AH39" s="120"/>
      <c r="AI39" s="120"/>
      <c r="AJ39" s="120"/>
      <c r="AK39" s="119"/>
      <c r="AL39" s="120"/>
      <c r="AM39" s="120"/>
      <c r="AN39" s="120"/>
      <c r="AO39" s="77"/>
      <c r="AP39" s="77"/>
    </row>
    <row r="40" spans="1:42" ht="18" x14ac:dyDescent="0.25">
      <c r="A40" s="59"/>
      <c r="B40" s="59"/>
      <c r="C40" s="59"/>
      <c r="D40" s="59"/>
      <c r="F40" s="41"/>
      <c r="G40" s="41"/>
      <c r="H40" s="42"/>
      <c r="I40" s="44"/>
      <c r="J40" s="41"/>
      <c r="K40" s="42"/>
      <c r="L40" s="43"/>
      <c r="M40" s="43"/>
      <c r="N40" s="43"/>
      <c r="O40" s="43"/>
      <c r="Z40" s="77"/>
      <c r="AA40" s="77"/>
      <c r="AB40" s="118"/>
      <c r="AC40" s="116"/>
      <c r="AD40" s="120"/>
      <c r="AE40" s="120"/>
      <c r="AF40" s="120"/>
      <c r="AG40" s="119"/>
      <c r="AH40" s="120"/>
      <c r="AI40" s="120"/>
      <c r="AJ40" s="120"/>
      <c r="AK40" s="119"/>
      <c r="AL40" s="120"/>
      <c r="AM40" s="120"/>
      <c r="AN40" s="120"/>
      <c r="AO40" s="77"/>
      <c r="AP40" s="77"/>
    </row>
    <row r="41" spans="1:42" x14ac:dyDescent="0.2">
      <c r="A41" s="59"/>
      <c r="B41" s="60"/>
      <c r="C41" s="60"/>
      <c r="D41" s="60"/>
      <c r="F41" s="41"/>
      <c r="G41" s="41"/>
      <c r="H41" s="42"/>
      <c r="I41" s="44"/>
      <c r="J41" s="41"/>
      <c r="K41" s="42"/>
      <c r="L41" s="43"/>
      <c r="M41" s="43"/>
      <c r="N41" s="43"/>
      <c r="O41" s="43"/>
      <c r="Z41" s="77"/>
      <c r="AA41" s="77"/>
      <c r="AB41" s="77"/>
      <c r="AC41" s="77"/>
      <c r="AD41" s="77"/>
      <c r="AE41" s="77"/>
      <c r="AF41" s="77"/>
      <c r="AG41" s="77"/>
      <c r="AH41" s="121"/>
      <c r="AI41" s="77"/>
      <c r="AJ41" s="77"/>
      <c r="AK41" s="77"/>
      <c r="AL41" s="77"/>
      <c r="AM41" s="77"/>
      <c r="AN41" s="77"/>
      <c r="AO41" s="77"/>
      <c r="AP41" s="77"/>
    </row>
    <row r="42" spans="1:42" x14ac:dyDescent="0.2"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</row>
    <row r="43" spans="1:42" x14ac:dyDescent="0.2">
      <c r="AA43" s="60"/>
    </row>
    <row r="46" spans="1:42" s="77" customFormat="1" x14ac:dyDescent="0.2">
      <c r="A46" s="81"/>
    </row>
    <row r="47" spans="1:42" s="77" customFormat="1" x14ac:dyDescent="0.2">
      <c r="A47" s="81"/>
      <c r="B47" s="81"/>
      <c r="C47" s="81"/>
      <c r="D47" s="81"/>
      <c r="E47" s="179"/>
      <c r="F47" s="179"/>
      <c r="G47" s="179"/>
      <c r="H47" s="179"/>
      <c r="I47" s="179"/>
      <c r="J47" s="179"/>
      <c r="K47" s="81"/>
      <c r="L47" s="81"/>
      <c r="M47" s="81"/>
      <c r="N47" s="81"/>
      <c r="O47" s="81"/>
      <c r="P47" s="81"/>
      <c r="Q47" s="81"/>
      <c r="R47" s="81"/>
      <c r="S47" s="81"/>
      <c r="T47" s="81"/>
    </row>
    <row r="48" spans="1:42" s="77" customFormat="1" x14ac:dyDescent="0.2">
      <c r="A48" s="81"/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</row>
    <row r="49" spans="4:25" s="77" customFormat="1" x14ac:dyDescent="0.2">
      <c r="D49" s="81"/>
    </row>
    <row r="50" spans="4:25" s="77" customFormat="1" x14ac:dyDescent="0.2">
      <c r="D50" s="81"/>
    </row>
    <row r="51" spans="4:25" s="77" customFormat="1" x14ac:dyDescent="0.2">
      <c r="D51" s="81"/>
      <c r="U51" s="81"/>
      <c r="V51" s="81"/>
      <c r="W51" s="81"/>
      <c r="X51" s="81"/>
      <c r="Y51" s="81"/>
    </row>
    <row r="52" spans="4:25" s="77" customFormat="1" x14ac:dyDescent="0.2">
      <c r="E52" s="179"/>
      <c r="F52" s="179"/>
      <c r="G52" s="179"/>
      <c r="H52" s="179"/>
      <c r="I52" s="179"/>
      <c r="J52" s="179"/>
      <c r="U52" s="81"/>
      <c r="V52" s="81"/>
      <c r="W52" s="81"/>
      <c r="X52" s="81"/>
      <c r="Y52" s="81"/>
    </row>
    <row r="53" spans="4:25" s="77" customFormat="1" x14ac:dyDescent="0.2">
      <c r="E53" s="81"/>
      <c r="F53" s="81"/>
      <c r="G53" s="81"/>
      <c r="H53" s="81"/>
      <c r="I53" s="81"/>
      <c r="J53" s="81"/>
    </row>
    <row r="54" spans="4:25" s="77" customFormat="1" x14ac:dyDescent="0.2">
      <c r="D54" s="81"/>
    </row>
    <row r="55" spans="4:25" s="77" customFormat="1" x14ac:dyDescent="0.2">
      <c r="D55" s="81"/>
    </row>
    <row r="56" spans="4:25" s="77" customFormat="1" x14ac:dyDescent="0.2">
      <c r="D56" s="81"/>
    </row>
    <row r="57" spans="4:25" s="77" customFormat="1" x14ac:dyDescent="0.2">
      <c r="E57" s="179"/>
      <c r="F57" s="179"/>
      <c r="G57" s="179"/>
      <c r="H57" s="179"/>
      <c r="I57" s="179"/>
      <c r="J57" s="179"/>
    </row>
    <row r="58" spans="4:25" s="77" customFormat="1" x14ac:dyDescent="0.2">
      <c r="E58" s="81"/>
      <c r="F58" s="81"/>
      <c r="G58" s="81"/>
      <c r="H58" s="81"/>
      <c r="I58" s="81"/>
      <c r="J58" s="81"/>
    </row>
    <row r="59" spans="4:25" s="77" customFormat="1" x14ac:dyDescent="0.2">
      <c r="D59" s="81"/>
    </row>
    <row r="60" spans="4:25" s="77" customFormat="1" x14ac:dyDescent="0.2">
      <c r="D60" s="81"/>
    </row>
    <row r="61" spans="4:25" s="77" customFormat="1" x14ac:dyDescent="0.2">
      <c r="D61" s="81"/>
    </row>
    <row r="67" spans="1:42" s="9" customForma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</row>
    <row r="68" spans="1:42" s="9" customForma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</row>
    <row r="69" spans="1:42" x14ac:dyDescent="0.2"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</row>
    <row r="70" spans="1:42" x14ac:dyDescent="0.2"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</row>
  </sheetData>
  <mergeCells count="25">
    <mergeCell ref="E47:J47"/>
    <mergeCell ref="E52:J52"/>
    <mergeCell ref="E57:J57"/>
    <mergeCell ref="L24:N24"/>
    <mergeCell ref="F33:H33"/>
    <mergeCell ref="I33:K33"/>
    <mergeCell ref="L33:N33"/>
    <mergeCell ref="I24:K24"/>
    <mergeCell ref="B3:B21"/>
    <mergeCell ref="C5:C7"/>
    <mergeCell ref="C11:C13"/>
    <mergeCell ref="C17:C19"/>
    <mergeCell ref="F24:H24"/>
    <mergeCell ref="AM35:AM36"/>
    <mergeCell ref="AN35:AN36"/>
    <mergeCell ref="AD33:AF33"/>
    <mergeCell ref="AH33:AJ33"/>
    <mergeCell ref="AL33:AN33"/>
    <mergeCell ref="AD35:AD36"/>
    <mergeCell ref="AE35:AE36"/>
    <mergeCell ref="AF35:AF36"/>
    <mergeCell ref="AH35:AH36"/>
    <mergeCell ref="AI35:AI36"/>
    <mergeCell ref="AJ35:AJ36"/>
    <mergeCell ref="AL35:AL36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summary longitudinal</vt:lpstr>
      <vt:lpstr> 47 Pa</vt:lpstr>
      <vt:lpstr>102 Pa</vt:lpstr>
      <vt:lpstr>284 Pa</vt:lpstr>
      <vt:lpstr>% not measureable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Wiebke Holtmann</dc:creator>
  <cp:lastModifiedBy>Basse</cp:lastModifiedBy>
  <cp:lastPrinted>2013-12-09T09:54:06Z</cp:lastPrinted>
  <dcterms:created xsi:type="dcterms:W3CDTF">2011-06-21T08:01:38Z</dcterms:created>
  <dcterms:modified xsi:type="dcterms:W3CDTF">2013-12-10T09:48:49Z</dcterms:modified>
</cp:coreProperties>
</file>